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C:\Users\rvaldez\Documents\"/>
    </mc:Choice>
  </mc:AlternateContent>
  <xr:revisionPtr revIDLastSave="0" documentId="8_{16661850-BCD4-47FC-86B4-FACDD42C9A12}" xr6:coauthVersionLast="45" xr6:coauthVersionMax="45" xr10:uidLastSave="{00000000-0000-0000-0000-000000000000}"/>
  <bookViews>
    <workbookView xWindow="28680" yWindow="-120" windowWidth="29040" windowHeight="15840" xr2:uid="{00000000-000D-0000-FFFF-FFFF00000000}"/>
  </bookViews>
  <sheets>
    <sheet name="Survey Design Tool" sheetId="6" r:id="rId1"/>
  </sheets>
  <externalReferences>
    <externalReference r:id="rId2"/>
  </externalReferences>
  <definedNames>
    <definedName name="Rboundary">'[1]Stage A-Step 2'!#REF!</definedName>
    <definedName name="Suggested_D">'[1]Stage A-Step 3,4'!$C$21</definedName>
    <definedName name="Trapped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6" l="1"/>
  <c r="U46" i="6"/>
  <c r="U47" i="6"/>
  <c r="U48" i="6"/>
  <c r="L66" i="6" s="1"/>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45" i="6"/>
  <c r="B37" i="6" l="1"/>
  <c r="B38" i="6" l="1"/>
  <c r="O46" i="6"/>
  <c r="O47" i="6"/>
  <c r="O48" i="6"/>
  <c r="O49" i="6"/>
  <c r="O50" i="6"/>
  <c r="O51" i="6"/>
  <c r="O52" i="6"/>
  <c r="O45" i="6"/>
  <c r="D35" i="6"/>
  <c r="S40" i="6"/>
  <c r="S41" i="6"/>
  <c r="S43" i="6"/>
  <c r="S39" i="6"/>
  <c r="O40" i="6"/>
  <c r="O41" i="6"/>
  <c r="O43" i="6"/>
  <c r="O39" i="6"/>
  <c r="D17" i="6"/>
  <c r="B19" i="6" s="1"/>
  <c r="B42" i="6" l="1"/>
  <c r="B39" i="6"/>
  <c r="B43" i="6" s="1"/>
</calcChain>
</file>

<file path=xl/sharedStrings.xml><?xml version="1.0" encoding="utf-8"?>
<sst xmlns="http://schemas.openxmlformats.org/spreadsheetml/2006/main" count="38" uniqueCount="34">
  <si>
    <t>Total traps</t>
  </si>
  <si>
    <t>Core radius (mile)</t>
  </si>
  <si>
    <t>Number of transects</t>
  </si>
  <si>
    <t>Length of transect (mile)</t>
  </si>
  <si>
    <t>Trap density for transects</t>
  </si>
  <si>
    <t>Total number of traps</t>
  </si>
  <si>
    <t>p(detection)</t>
  </si>
  <si>
    <t>Traps in the core</t>
  </si>
  <si>
    <t>Traps in the transects</t>
  </si>
  <si>
    <t>Distance between traps in the transects (m)</t>
  </si>
  <si>
    <t>Select the radius of the core area</t>
  </si>
  <si>
    <t>miles</t>
  </si>
  <si>
    <t>CORE AREA</t>
  </si>
  <si>
    <t>TRANSECTS</t>
  </si>
  <si>
    <t>Select the trap density in the core</t>
  </si>
  <si>
    <t>traps/sq. mi</t>
  </si>
  <si>
    <t>Total traps in the core</t>
  </si>
  <si>
    <t>traps</t>
  </si>
  <si>
    <t>transects</t>
  </si>
  <si>
    <t>Select the number of transects</t>
  </si>
  <si>
    <t>Select the trap density for the transects</t>
  </si>
  <si>
    <t>Total traps used for transects</t>
  </si>
  <si>
    <t>meters</t>
  </si>
  <si>
    <t>Trap density  in the core (traps/mi²)</t>
  </si>
  <si>
    <t>Length of the transect</t>
  </si>
  <si>
    <t>mi</t>
  </si>
  <si>
    <t>Core</t>
  </si>
  <si>
    <t>Length of transect</t>
  </si>
  <si>
    <t>trap to trap (m)</t>
  </si>
  <si>
    <t>Trap to trap distance in the transect</t>
  </si>
  <si>
    <t>Probability of detection</t>
  </si>
  <si>
    <t>Number 
of transects</t>
  </si>
  <si>
    <t>Trap density
 for transects</t>
  </si>
  <si>
    <t>Survey Design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</si>
</sst>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b/>
      <sz val="16"/>
      <color theme="0"/>
      <name val="Calibri"/>
      <family val="2"/>
      <scheme val="minor"/>
    </font>
    <font>
      <b/>
      <sz val="11"/>
      <color theme="0"/>
      <name val="Calibri"/>
      <family val="2"/>
      <scheme val="minor"/>
    </font>
    <font>
      <sz val="11"/>
      <color theme="0"/>
      <name val="Consolas"/>
      <family val="3"/>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249977111117893"/>
        <bgColor indexed="64"/>
      </patternFill>
    </fill>
  </fills>
  <borders count="1">
    <border>
      <left/>
      <right/>
      <top/>
      <bottom/>
      <diagonal/>
    </border>
  </borders>
  <cellStyleXfs count="1">
    <xf numFmtId="0" fontId="0" fillId="0" borderId="0"/>
  </cellStyleXfs>
  <cellXfs count="30">
    <xf numFmtId="0" fontId="0" fillId="0" borderId="0" xfId="0"/>
    <xf numFmtId="0" fontId="1" fillId="3" borderId="0" xfId="0" applyFont="1" applyFill="1" applyBorder="1"/>
    <xf numFmtId="0" fontId="2" fillId="0" borderId="0" xfId="0" applyFont="1" applyBorder="1"/>
    <xf numFmtId="0" fontId="0" fillId="0" borderId="0" xfId="0" applyBorder="1"/>
    <xf numFmtId="0" fontId="0" fillId="3" borderId="0" xfId="0" applyFill="1" applyBorder="1"/>
    <xf numFmtId="0" fontId="0" fillId="4" borderId="0" xfId="0" applyFill="1" applyBorder="1"/>
    <xf numFmtId="0" fontId="0" fillId="3" borderId="0" xfId="0" applyFont="1" applyFill="1" applyBorder="1"/>
    <xf numFmtId="0" fontId="0" fillId="2" borderId="0" xfId="0" applyFont="1" applyFill="1" applyBorder="1"/>
    <xf numFmtId="0" fontId="1" fillId="2" borderId="0" xfId="0" applyFont="1" applyFill="1" applyBorder="1"/>
    <xf numFmtId="2" fontId="1" fillId="2" borderId="0" xfId="0" applyNumberFormat="1" applyFont="1" applyFill="1" applyBorder="1"/>
    <xf numFmtId="0" fontId="3" fillId="0" borderId="0" xfId="0" applyFont="1" applyBorder="1"/>
    <xf numFmtId="0" fontId="0" fillId="5" borderId="0" xfId="0" applyFill="1" applyBorder="1"/>
    <xf numFmtId="0" fontId="4" fillId="5" borderId="0" xfId="0" applyFont="1" applyFill="1" applyBorder="1"/>
    <xf numFmtId="0" fontId="2" fillId="0" borderId="0" xfId="0" applyFont="1" applyFill="1" applyBorder="1"/>
    <xf numFmtId="0" fontId="2" fillId="0" borderId="0" xfId="0" applyFont="1" applyFill="1" applyBorder="1" applyAlignment="1">
      <alignment horizontal="center"/>
    </xf>
    <xf numFmtId="0" fontId="2" fillId="0" borderId="0" xfId="0" applyFont="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2" fillId="0" borderId="0" xfId="0" applyFont="1" applyFill="1" applyBorder="1" applyAlignment="1">
      <alignment wrapText="1"/>
    </xf>
    <xf numFmtId="2" fontId="2" fillId="0" borderId="0" xfId="0" applyNumberFormat="1" applyFont="1" applyFill="1" applyBorder="1"/>
    <xf numFmtId="2" fontId="2" fillId="0" borderId="0" xfId="0" applyNumberFormat="1" applyFont="1" applyFill="1" applyBorder="1" applyAlignment="1">
      <alignment horizont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164" fontId="2" fillId="0" borderId="0" xfId="0" applyNumberFormat="1" applyFont="1" applyFill="1" applyBorder="1"/>
    <xf numFmtId="0" fontId="5" fillId="0" borderId="0" xfId="0" applyFont="1" applyFill="1" applyBorder="1"/>
    <xf numFmtId="0" fontId="5" fillId="0" borderId="0" xfId="0" applyFont="1" applyFill="1" applyBorder="1" applyAlignment="1">
      <alignment horizontal="center" vertical="center"/>
    </xf>
    <xf numFmtId="0" fontId="6" fillId="0" borderId="0" xfId="0" applyFont="1"/>
    <xf numFmtId="0" fontId="2" fillId="0" borderId="0" xfId="0" applyFont="1" applyBorder="1" applyAlignment="1">
      <alignment horizontal="center" vertical="center"/>
    </xf>
    <xf numFmtId="164" fontId="2" fillId="0" borderId="0" xfId="0" applyNumberFormat="1" applyFont="1" applyBorder="1"/>
    <xf numFmtId="2" fontId="2" fillId="0" borderId="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35144</xdr:rowOff>
    </xdr:from>
    <xdr:to>
      <xdr:col>3</xdr:col>
      <xdr:colOff>26276</xdr:colOff>
      <xdr:row>10</xdr:row>
      <xdr:rowOff>164224</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0" y="35144"/>
          <a:ext cx="3980793" cy="1843580"/>
        </a:xfrm>
        <a:prstGeom prst="roundRect">
          <a:avLst>
            <a:gd name="adj" fmla="val 1599"/>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Assumptions</a:t>
          </a:r>
        </a:p>
        <a:p>
          <a:pPr marL="171450" indent="-171450" algn="l">
            <a:buFont typeface="Arial" panose="020B0604020202020204" pitchFamily="34" charset="0"/>
            <a:buChar char="•"/>
          </a:pPr>
          <a:r>
            <a:rPr lang="en-US" sz="1050"/>
            <a:t>The</a:t>
          </a:r>
          <a:r>
            <a:rPr lang="en-US" sz="1050" baseline="0"/>
            <a:t> trap attractiveness is high and can pull BTM from about 25 m</a:t>
          </a:r>
        </a:p>
        <a:p>
          <a:pPr marL="171450" indent="-171450" algn="l">
            <a:buFont typeface="Arial" panose="020B0604020202020204" pitchFamily="34" charset="0"/>
            <a:buChar char="•"/>
          </a:pPr>
          <a:r>
            <a:rPr lang="en-US" sz="1050" baseline="0"/>
            <a:t>The total delimited area remains unchanged and goes 3 mi out from the first detection</a:t>
          </a:r>
        </a:p>
        <a:p>
          <a:pPr marL="171450" indent="-171450" algn="l">
            <a:buFont typeface="Arial" panose="020B0604020202020204" pitchFamily="34" charset="0"/>
            <a:buChar char="•"/>
          </a:pPr>
          <a:endParaRPr lang="en-US" sz="1050" baseline="0"/>
        </a:p>
        <a:p>
          <a:pPr marL="0" indent="0" algn="l">
            <a:buFont typeface="Arial" panose="020B0604020202020204" pitchFamily="34" charset="0"/>
            <a:buNone/>
          </a:pPr>
          <a:r>
            <a:rPr lang="en-US" sz="1200" b="1" baseline="0"/>
            <a:t>How to use this excel tool?</a:t>
          </a:r>
        </a:p>
        <a:p>
          <a:pPr marL="171450" indent="-171450" algn="l">
            <a:buFont typeface="Arial" panose="020B0604020202020204" pitchFamily="34" charset="0"/>
            <a:buChar char="•"/>
          </a:pPr>
          <a:r>
            <a:rPr lang="en-US" sz="1050" baseline="0"/>
            <a:t>Input data goes to the green cell. Use the drop down to select your preferred option in the green cell and see the output total trap numbers and the probability of detection.</a:t>
          </a:r>
        </a:p>
        <a:p>
          <a:pPr marL="171450" indent="-171450" algn="l">
            <a:buFont typeface="Arial" panose="020B0604020202020204" pitchFamily="34" charset="0"/>
            <a:buChar char="•"/>
          </a:pPr>
          <a:r>
            <a:rPr lang="en-US" sz="1050" baseline="0"/>
            <a:t>Please do not modify the gray cells; these are auto-calculated</a:t>
          </a:r>
        </a:p>
        <a:p>
          <a:pPr algn="l"/>
          <a:endParaRPr lang="en-US" sz="1050"/>
        </a:p>
      </xdr:txBody>
    </xdr:sp>
    <xdr:clientData/>
  </xdr:twoCellAnchor>
  <xdr:twoCellAnchor editAs="oneCell">
    <xdr:from>
      <xdr:col>0</xdr:col>
      <xdr:colOff>0</xdr:colOff>
      <xdr:row>19</xdr:row>
      <xdr:rowOff>177361</xdr:rowOff>
    </xdr:from>
    <xdr:to>
      <xdr:col>0</xdr:col>
      <xdr:colOff>1711269</xdr:colOff>
      <xdr:row>27</xdr:row>
      <xdr:rowOff>150757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2844361"/>
          <a:ext cx="1711269" cy="1497396"/>
        </a:xfrm>
        <a:prstGeom prst="rect">
          <a:avLst/>
        </a:prstGeom>
      </xdr:spPr>
    </xdr:pic>
    <xdr:clientData/>
  </xdr:twoCellAnchor>
  <xdr:twoCellAnchor editAs="oneCell">
    <xdr:from>
      <xdr:col>0</xdr:col>
      <xdr:colOff>1423495</xdr:colOff>
      <xdr:row>19</xdr:row>
      <xdr:rowOff>158512</xdr:rowOff>
    </xdr:from>
    <xdr:to>
      <xdr:col>3</xdr:col>
      <xdr:colOff>241082</xdr:colOff>
      <xdr:row>30</xdr:row>
      <xdr:rowOff>120809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423495" y="2825512"/>
          <a:ext cx="2772104" cy="2057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ERAL\Ongoing%20Team%20Projects\Caton-CIPM%20Exclusion%20Work\Projects\Delimitation%20Expert%20Systems\Delimitation%20Grid%20design-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age A-Step 1"/>
      <sheetName val="Stage A-Step 2"/>
      <sheetName val="Stage A-Step 3,4"/>
      <sheetName val="Stage B-Step 5,6,7"/>
      <sheetName val="Stage B-Step 6"/>
      <sheetName val="Stage B-Step 8,9,10"/>
      <sheetName val="Stage C"/>
      <sheetName val="Design"/>
      <sheetName val="D-values"/>
    </sheetNames>
    <sheetDataSet>
      <sheetData sheetId="0"/>
      <sheetData sheetId="1"/>
      <sheetData sheetId="2"/>
      <sheetData sheetId="3">
        <row r="21">
          <cell r="C21">
            <v>143629.69931506849</v>
          </cell>
        </row>
      </sheetData>
      <sheetData sheetId="4"/>
      <sheetData sheetId="5"/>
      <sheetData sheetId="6"/>
      <sheetData sheetId="7"/>
      <sheetData sheetId="8">
        <row r="2">
          <cell r="F2">
            <v>-689.54500000000007</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206"/>
  <sheetViews>
    <sheetView showGridLines="0" tabSelected="1" zoomScale="145" zoomScaleNormal="145" workbookViewId="0">
      <selection activeCell="E38" sqref="E38"/>
    </sheetView>
  </sheetViews>
  <sheetFormatPr defaultColWidth="9.1796875" defaultRowHeight="14.5" x14ac:dyDescent="0.35"/>
  <cols>
    <col min="1" max="1" width="35.453125" style="3" customWidth="1"/>
    <col min="2" max="2" width="9.1796875" style="3"/>
    <col min="3" max="3" width="14.7265625" style="3" customWidth="1"/>
    <col min="4" max="14" width="9.1796875" style="2"/>
    <col min="15" max="16" width="9.1796875" style="3"/>
    <col min="17" max="17" width="17" style="3" bestFit="1" customWidth="1"/>
    <col min="18" max="16384" width="9.1796875" style="3"/>
  </cols>
  <sheetData>
    <row r="1" spans="1:103" ht="22.5" customHeight="1" x14ac:dyDescent="0.5">
      <c r="A1" s="12" t="s">
        <v>33</v>
      </c>
      <c r="B1" s="11"/>
      <c r="C1" s="11"/>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row>
    <row r="2" spans="1:103" x14ac:dyDescent="0.35">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row>
    <row r="3" spans="1:103" x14ac:dyDescent="0.35">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row>
    <row r="4" spans="1:103" x14ac:dyDescent="0.35">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row>
    <row r="5" spans="1:103" x14ac:dyDescent="0.35">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row>
    <row r="6" spans="1:103" x14ac:dyDescent="0.35">
      <c r="O6" s="2"/>
      <c r="P6" s="2"/>
      <c r="Q6" s="2"/>
      <c r="R6" s="2"/>
      <c r="S6" s="2"/>
      <c r="T6" s="2"/>
      <c r="U6" s="2"/>
      <c r="V6" s="2"/>
      <c r="W6" s="2"/>
      <c r="X6" s="2"/>
      <c r="Y6" s="2"/>
      <c r="Z6" s="2"/>
      <c r="AA6" s="2"/>
      <c r="AB6" s="2"/>
      <c r="AC6" s="2"/>
      <c r="AD6" s="2"/>
      <c r="AE6" s="2"/>
      <c r="AF6" s="2"/>
      <c r="AG6" s="2"/>
      <c r="AH6" s="2"/>
      <c r="AI6" s="2"/>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row>
    <row r="7" spans="1:103" x14ac:dyDescent="0.35">
      <c r="O7" s="2"/>
      <c r="P7" s="2"/>
      <c r="Q7" s="2"/>
      <c r="R7" s="2"/>
      <c r="S7" s="2"/>
      <c r="T7" s="2"/>
      <c r="U7" s="2"/>
      <c r="V7" s="2"/>
      <c r="W7" s="2"/>
      <c r="X7" s="2"/>
      <c r="Y7" s="2"/>
      <c r="Z7" s="2"/>
      <c r="AA7" s="2"/>
      <c r="AB7" s="2"/>
      <c r="AC7" s="2"/>
      <c r="AD7" s="2"/>
      <c r="AE7" s="2"/>
      <c r="AF7" s="2"/>
      <c r="AG7" s="2"/>
      <c r="AH7" s="2"/>
      <c r="AI7" s="2"/>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row>
    <row r="8" spans="1:103" x14ac:dyDescent="0.35">
      <c r="O8" s="2"/>
      <c r="P8" s="2"/>
      <c r="Q8" s="2"/>
      <c r="R8" s="2"/>
      <c r="S8" s="2"/>
      <c r="T8" s="2"/>
      <c r="U8" s="2"/>
      <c r="V8" s="2"/>
      <c r="W8" s="2"/>
      <c r="X8" s="2"/>
      <c r="Y8" s="2"/>
      <c r="Z8" s="2"/>
      <c r="AA8" s="2"/>
      <c r="AB8" s="2"/>
      <c r="AC8" s="2"/>
      <c r="AD8" s="2"/>
      <c r="AE8" s="2"/>
      <c r="AF8" s="2"/>
      <c r="AG8" s="2"/>
      <c r="AH8" s="2"/>
      <c r="AI8" s="2"/>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row>
    <row r="9" spans="1:103" x14ac:dyDescent="0.35">
      <c r="O9" s="2"/>
      <c r="P9" s="2"/>
      <c r="Q9" s="2"/>
      <c r="R9" s="2"/>
      <c r="S9" s="2"/>
      <c r="T9" s="2"/>
      <c r="U9" s="2"/>
      <c r="V9" s="2"/>
      <c r="W9" s="2"/>
      <c r="X9" s="2"/>
      <c r="Y9" s="2"/>
      <c r="Z9" s="2"/>
      <c r="AA9" s="2"/>
      <c r="AB9" s="2"/>
      <c r="AC9" s="2"/>
      <c r="AD9" s="2"/>
      <c r="AE9" s="2"/>
      <c r="AF9" s="2"/>
      <c r="AG9" s="2"/>
      <c r="AH9" s="2"/>
      <c r="AI9" s="2"/>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row>
    <row r="10" spans="1:103" x14ac:dyDescent="0.35">
      <c r="O10" s="2"/>
      <c r="P10" s="2"/>
      <c r="Q10" s="2"/>
      <c r="R10" s="2"/>
      <c r="S10" s="2"/>
      <c r="T10" s="2"/>
      <c r="U10" s="2"/>
      <c r="V10" s="2"/>
      <c r="W10" s="2"/>
      <c r="X10" s="2"/>
      <c r="Y10" s="2"/>
      <c r="Z10" s="2"/>
      <c r="AA10" s="2"/>
      <c r="AB10" s="2"/>
      <c r="AC10" s="2"/>
      <c r="AD10" s="2"/>
      <c r="AE10" s="2"/>
      <c r="AF10" s="2"/>
      <c r="AG10" s="2"/>
      <c r="AH10" s="2"/>
      <c r="AI10" s="2"/>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row>
    <row r="11" spans="1:103" x14ac:dyDescent="0.35">
      <c r="O11" s="2"/>
      <c r="P11" s="2"/>
      <c r="Q11" s="2"/>
      <c r="R11" s="2"/>
      <c r="S11" s="2"/>
      <c r="T11" s="2"/>
      <c r="U11" s="2"/>
      <c r="V11" s="2"/>
      <c r="W11" s="2"/>
      <c r="X11" s="2"/>
      <c r="Y11" s="2"/>
      <c r="Z11" s="2"/>
      <c r="AA11" s="2"/>
      <c r="AB11" s="2"/>
      <c r="AC11" s="2"/>
      <c r="AD11" s="2"/>
      <c r="AE11" s="2"/>
      <c r="AF11" s="2"/>
      <c r="AG11" s="2"/>
      <c r="AH11" s="2"/>
      <c r="AI11" s="2"/>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row>
    <row r="12" spans="1:103" hidden="1" x14ac:dyDescent="0.35">
      <c r="O12" s="2"/>
      <c r="P12" s="2"/>
      <c r="Q12" s="2"/>
      <c r="R12" s="2"/>
      <c r="S12" s="2"/>
      <c r="T12" s="2"/>
      <c r="U12" s="2"/>
      <c r="V12" s="2"/>
      <c r="W12" s="2"/>
      <c r="X12" s="2"/>
      <c r="Y12" s="2"/>
      <c r="Z12" s="2"/>
      <c r="AA12" s="2"/>
      <c r="AB12" s="2"/>
      <c r="AC12" s="2"/>
      <c r="AD12" s="2"/>
      <c r="AE12" s="2"/>
      <c r="AF12" s="2"/>
      <c r="AG12" s="2"/>
      <c r="AH12" s="2"/>
      <c r="AI12" s="2"/>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row>
    <row r="13" spans="1:103" hidden="1" x14ac:dyDescent="0.35">
      <c r="O13" s="2"/>
      <c r="P13" s="2"/>
      <c r="Q13" s="2"/>
      <c r="R13" s="2"/>
      <c r="S13" s="2"/>
      <c r="T13" s="2"/>
      <c r="U13" s="2"/>
      <c r="V13" s="2"/>
      <c r="W13" s="2"/>
      <c r="X13" s="2"/>
      <c r="Y13" s="2"/>
      <c r="Z13" s="2"/>
      <c r="AA13" s="2"/>
      <c r="AB13" s="2"/>
      <c r="AC13" s="2"/>
      <c r="AD13" s="2"/>
      <c r="AE13" s="2"/>
      <c r="AF13" s="2"/>
      <c r="AG13" s="2"/>
      <c r="AH13" s="2"/>
      <c r="AI13" s="2"/>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row>
    <row r="14" spans="1:103" hidden="1" x14ac:dyDescent="0.35">
      <c r="O14" s="2"/>
      <c r="P14" s="2"/>
      <c r="Q14" s="2"/>
      <c r="R14" s="2"/>
      <c r="S14" s="2"/>
      <c r="T14" s="2"/>
      <c r="U14" s="2"/>
      <c r="V14" s="2"/>
      <c r="W14" s="2"/>
      <c r="X14" s="2"/>
      <c r="Y14" s="2"/>
      <c r="Z14" s="2"/>
      <c r="AA14" s="2"/>
      <c r="AB14" s="2"/>
      <c r="AC14" s="2"/>
      <c r="AD14" s="2"/>
      <c r="AE14" s="2"/>
      <c r="AF14" s="2"/>
      <c r="AG14" s="2"/>
      <c r="AH14" s="2"/>
      <c r="AI14" s="2"/>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row>
    <row r="15" spans="1:103" hidden="1" x14ac:dyDescent="0.35">
      <c r="O15" s="2"/>
      <c r="P15" s="2"/>
      <c r="Q15" s="2"/>
      <c r="R15" s="2"/>
      <c r="S15" s="2"/>
      <c r="T15" s="2"/>
      <c r="U15" s="2"/>
      <c r="V15" s="2"/>
      <c r="W15" s="2"/>
      <c r="X15" s="2"/>
      <c r="Y15" s="2"/>
      <c r="Z15" s="2"/>
      <c r="AA15" s="2"/>
      <c r="AB15" s="2"/>
      <c r="AC15" s="2"/>
      <c r="AD15" s="2"/>
      <c r="AE15" s="2"/>
      <c r="AF15" s="2"/>
      <c r="AG15" s="2"/>
      <c r="AH15" s="2"/>
      <c r="AI15" s="2"/>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row>
    <row r="16" spans="1:103" x14ac:dyDescent="0.35">
      <c r="A16" s="1" t="s">
        <v>12</v>
      </c>
      <c r="B16" s="1"/>
      <c r="C16" s="1"/>
      <c r="O16" s="2"/>
      <c r="P16" s="2"/>
      <c r="Q16" s="2"/>
      <c r="R16" s="2"/>
      <c r="S16" s="2"/>
      <c r="T16" s="2"/>
      <c r="U16" s="2"/>
      <c r="V16" s="2"/>
      <c r="W16" s="2"/>
      <c r="X16" s="2"/>
      <c r="Y16" s="2"/>
      <c r="Z16" s="2"/>
      <c r="AA16" s="2"/>
      <c r="AB16" s="2"/>
      <c r="AC16" s="2"/>
      <c r="AD16" s="2"/>
      <c r="AE16" s="2"/>
      <c r="AF16" s="2"/>
      <c r="AG16" s="2"/>
      <c r="AH16" s="2"/>
      <c r="AI16" s="2"/>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row>
    <row r="17" spans="1:103" x14ac:dyDescent="0.35">
      <c r="A17" s="4" t="s">
        <v>10</v>
      </c>
      <c r="B17" s="5">
        <v>0.5</v>
      </c>
      <c r="C17" s="4" t="s">
        <v>11</v>
      </c>
      <c r="D17" s="2">
        <f>B17-B18</f>
        <v>-48.5</v>
      </c>
      <c r="O17" s="2"/>
      <c r="P17" s="2"/>
      <c r="Q17" s="2"/>
      <c r="R17" s="2"/>
      <c r="S17" s="2"/>
      <c r="T17" s="2"/>
      <c r="U17" s="2"/>
      <c r="V17" s="2"/>
      <c r="W17" s="2"/>
      <c r="X17" s="2"/>
      <c r="Y17" s="2"/>
      <c r="Z17" s="2"/>
      <c r="AA17" s="2"/>
      <c r="AB17" s="2"/>
      <c r="AC17" s="2"/>
      <c r="AD17" s="2"/>
      <c r="AE17" s="2"/>
      <c r="AF17" s="2"/>
      <c r="AG17" s="2"/>
      <c r="AH17" s="2"/>
      <c r="AI17" s="2"/>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row>
    <row r="18" spans="1:103" x14ac:dyDescent="0.35">
      <c r="A18" s="4" t="s">
        <v>14</v>
      </c>
      <c r="B18" s="5">
        <v>49</v>
      </c>
      <c r="C18" s="4" t="s">
        <v>15</v>
      </c>
      <c r="O18" s="2"/>
      <c r="P18" s="2"/>
      <c r="Q18" s="2"/>
      <c r="R18" s="2"/>
      <c r="S18" s="2"/>
      <c r="T18" s="2"/>
      <c r="U18" s="2"/>
      <c r="V18" s="2"/>
      <c r="W18" s="2"/>
      <c r="X18" s="2"/>
      <c r="Y18" s="2"/>
      <c r="Z18" s="2"/>
      <c r="AA18" s="2"/>
      <c r="AB18" s="2"/>
      <c r="AC18" s="2"/>
      <c r="AD18" s="2"/>
      <c r="AE18" s="2"/>
      <c r="AF18" s="2"/>
      <c r="AG18" s="2"/>
      <c r="AH18" s="2"/>
      <c r="AI18" s="2"/>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row>
    <row r="19" spans="1:103" x14ac:dyDescent="0.35">
      <c r="A19" s="4" t="s">
        <v>16</v>
      </c>
      <c r="B19" s="1">
        <f>VLOOKUP(D17,O39:S43,4,FALSE)</f>
        <v>37</v>
      </c>
      <c r="C19" s="1" t="s">
        <v>17</v>
      </c>
      <c r="O19" s="2"/>
      <c r="P19" s="2"/>
      <c r="Q19" s="2"/>
      <c r="R19" s="2"/>
      <c r="S19" s="2"/>
      <c r="T19" s="2"/>
      <c r="U19" s="2"/>
      <c r="V19" s="2"/>
      <c r="W19" s="2"/>
      <c r="X19" s="2"/>
      <c r="Y19" s="2"/>
      <c r="Z19" s="2"/>
      <c r="AA19" s="2"/>
      <c r="AB19" s="2"/>
      <c r="AC19" s="2"/>
      <c r="AD19" s="2"/>
      <c r="AE19" s="2"/>
      <c r="AF19" s="2"/>
      <c r="AG19" s="2"/>
      <c r="AH19" s="2"/>
      <c r="AI19" s="2"/>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row>
    <row r="20" spans="1:103" x14ac:dyDescent="0.35">
      <c r="O20" s="2"/>
      <c r="P20" s="2"/>
      <c r="Q20" s="2"/>
      <c r="R20" s="2"/>
      <c r="S20" s="2"/>
      <c r="T20" s="2"/>
      <c r="U20" s="2"/>
      <c r="V20" s="2"/>
      <c r="W20" s="2"/>
      <c r="X20" s="2"/>
      <c r="Y20" s="2"/>
      <c r="Z20" s="2"/>
      <c r="AA20" s="2"/>
      <c r="AB20" s="2"/>
      <c r="AC20" s="2"/>
      <c r="AD20" s="2"/>
      <c r="AE20" s="2"/>
      <c r="AF20" s="2"/>
      <c r="AG20" s="2"/>
      <c r="AH20" s="2"/>
      <c r="AI20" s="2"/>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row>
    <row r="21" spans="1:103" x14ac:dyDescent="0.35">
      <c r="O21" s="2"/>
      <c r="P21" s="2"/>
      <c r="Q21" s="2"/>
      <c r="R21" s="2"/>
      <c r="S21" s="2"/>
      <c r="T21" s="2"/>
      <c r="U21" s="2"/>
      <c r="V21" s="2"/>
      <c r="W21" s="2"/>
      <c r="X21" s="2"/>
      <c r="Y21" s="2"/>
      <c r="Z21" s="2"/>
      <c r="AA21" s="2"/>
      <c r="AB21" s="2"/>
      <c r="AC21" s="2"/>
      <c r="AD21" s="2"/>
      <c r="AE21" s="2"/>
      <c r="AF21" s="2"/>
      <c r="AG21" s="2"/>
      <c r="AH21" s="2"/>
      <c r="AI21" s="2"/>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row>
    <row r="22" spans="1:103" x14ac:dyDescent="0.35">
      <c r="O22" s="2"/>
      <c r="P22" s="2"/>
      <c r="Q22" s="2"/>
      <c r="R22" s="2"/>
      <c r="S22" s="2"/>
      <c r="T22" s="2"/>
      <c r="U22" s="2"/>
      <c r="V22" s="2"/>
      <c r="W22" s="2"/>
      <c r="X22" s="2"/>
      <c r="Y22" s="2"/>
      <c r="Z22" s="2"/>
      <c r="AA22" s="2"/>
      <c r="AB22" s="2"/>
      <c r="AC22" s="2"/>
      <c r="AD22" s="2"/>
      <c r="AE22" s="2"/>
      <c r="AF22" s="2"/>
      <c r="AG22" s="2"/>
      <c r="AH22" s="2"/>
      <c r="AI22" s="2"/>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row>
    <row r="23" spans="1:103" x14ac:dyDescent="0.35">
      <c r="O23" s="2"/>
      <c r="P23" s="2"/>
      <c r="Q23" s="2"/>
      <c r="R23" s="2"/>
      <c r="S23" s="2"/>
      <c r="T23" s="2"/>
      <c r="U23" s="2"/>
      <c r="V23" s="2"/>
      <c r="W23" s="2"/>
      <c r="X23" s="2"/>
      <c r="Y23" s="2"/>
      <c r="Z23" s="2"/>
      <c r="AA23" s="2"/>
      <c r="AB23" s="2"/>
      <c r="AC23" s="2"/>
      <c r="AD23" s="2"/>
      <c r="AE23" s="2"/>
      <c r="AF23" s="2"/>
      <c r="AG23" s="2"/>
      <c r="AH23" s="2"/>
      <c r="AI23" s="2"/>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row>
    <row r="24" spans="1:103" x14ac:dyDescent="0.35">
      <c r="O24" s="2"/>
      <c r="P24" s="2"/>
      <c r="Q24" s="2"/>
      <c r="R24" s="2"/>
      <c r="S24" s="2"/>
      <c r="T24" s="2"/>
      <c r="U24" s="2"/>
      <c r="V24" s="2"/>
      <c r="W24" s="2"/>
      <c r="X24" s="2"/>
      <c r="Y24" s="2"/>
      <c r="Z24" s="2"/>
      <c r="AA24" s="2"/>
      <c r="AB24" s="2"/>
      <c r="AC24" s="2"/>
      <c r="AD24" s="2"/>
      <c r="AE24" s="2"/>
      <c r="AF24" s="2"/>
      <c r="AG24" s="2"/>
      <c r="AH24" s="2"/>
      <c r="AI24" s="2"/>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row>
    <row r="25" spans="1:103" x14ac:dyDescent="0.35">
      <c r="O25" s="2"/>
      <c r="P25" s="2"/>
      <c r="Q25" s="2"/>
      <c r="R25" s="2"/>
      <c r="S25" s="2"/>
      <c r="T25" s="2"/>
      <c r="U25" s="2"/>
      <c r="V25" s="2"/>
      <c r="W25" s="2"/>
      <c r="X25" s="2"/>
      <c r="Y25" s="2"/>
      <c r="Z25" s="2"/>
      <c r="AA25" s="2"/>
      <c r="AB25" s="2"/>
      <c r="AC25" s="2"/>
      <c r="AD25" s="2"/>
      <c r="AE25" s="2"/>
      <c r="AF25" s="2"/>
      <c r="AG25" s="2"/>
      <c r="AH25" s="2"/>
      <c r="AI25" s="2"/>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row>
    <row r="26" spans="1:103" x14ac:dyDescent="0.35">
      <c r="O26" s="2"/>
      <c r="P26" s="2"/>
      <c r="Q26" s="2"/>
      <c r="R26" s="2"/>
      <c r="S26" s="2"/>
      <c r="T26" s="2"/>
      <c r="U26" s="2"/>
      <c r="V26" s="2"/>
      <c r="W26" s="2"/>
      <c r="X26" s="2"/>
      <c r="Y26" s="2"/>
      <c r="Z26" s="2"/>
      <c r="AA26" s="2"/>
      <c r="AB26" s="2"/>
      <c r="AC26" s="2"/>
      <c r="AD26" s="2"/>
      <c r="AE26" s="2"/>
      <c r="AF26" s="2"/>
      <c r="AG26" s="2"/>
      <c r="AH26" s="2"/>
      <c r="AI26" s="2"/>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row>
    <row r="27" spans="1:103" x14ac:dyDescent="0.35">
      <c r="O27" s="13">
        <v>16</v>
      </c>
      <c r="P27" s="2"/>
      <c r="Q27" s="2"/>
      <c r="R27" s="2"/>
      <c r="S27" s="2"/>
      <c r="T27" s="2"/>
      <c r="U27" s="2"/>
      <c r="V27" s="2"/>
      <c r="W27" s="2"/>
      <c r="X27" s="2"/>
      <c r="Y27" s="2"/>
      <c r="Z27" s="2"/>
      <c r="AA27" s="2"/>
      <c r="AB27" s="2"/>
      <c r="AC27" s="2"/>
      <c r="AD27" s="2"/>
      <c r="AE27" s="2"/>
      <c r="AF27" s="2"/>
      <c r="AG27" s="2"/>
      <c r="AH27" s="2"/>
      <c r="AI27" s="2"/>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row>
    <row r="28" spans="1:103" x14ac:dyDescent="0.35">
      <c r="O28" s="13">
        <v>25</v>
      </c>
      <c r="P28" s="2"/>
      <c r="Q28" s="2"/>
      <c r="R28" s="2"/>
      <c r="S28" s="2"/>
      <c r="T28" s="2"/>
      <c r="U28" s="2"/>
      <c r="V28" s="2"/>
      <c r="W28" s="2"/>
      <c r="X28" s="2"/>
      <c r="Y28" s="2"/>
      <c r="Z28" s="2"/>
      <c r="AA28" s="2"/>
      <c r="AB28" s="2"/>
      <c r="AC28" s="2"/>
      <c r="AD28" s="2"/>
      <c r="AE28" s="2"/>
      <c r="AF28" s="2"/>
      <c r="AG28" s="2"/>
      <c r="AH28" s="2"/>
      <c r="AI28" s="2"/>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row>
    <row r="29" spans="1:103" x14ac:dyDescent="0.35">
      <c r="O29" s="13">
        <v>36</v>
      </c>
      <c r="P29" s="2"/>
      <c r="Q29" s="2"/>
      <c r="R29" s="2"/>
      <c r="S29" s="2"/>
      <c r="T29" s="2"/>
      <c r="U29" s="2"/>
      <c r="V29" s="2"/>
      <c r="W29" s="2"/>
      <c r="X29" s="2"/>
      <c r="Y29" s="2"/>
      <c r="Z29" s="2"/>
      <c r="AA29" s="2"/>
      <c r="AB29" s="2"/>
      <c r="AC29" s="2"/>
      <c r="AD29" s="2"/>
      <c r="AE29" s="2"/>
      <c r="AF29" s="2"/>
      <c r="AG29" s="2"/>
      <c r="AH29" s="2"/>
      <c r="AI29" s="2"/>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row>
    <row r="30" spans="1:103" x14ac:dyDescent="0.35">
      <c r="O30" s="13">
        <v>49</v>
      </c>
      <c r="P30" s="2"/>
      <c r="Q30" s="2"/>
      <c r="R30" s="2"/>
      <c r="S30" s="2"/>
      <c r="T30" s="2"/>
      <c r="U30" s="2"/>
      <c r="V30" s="2"/>
      <c r="W30" s="2"/>
      <c r="X30" s="2"/>
      <c r="Y30" s="2"/>
      <c r="Z30" s="2"/>
      <c r="AA30" s="2"/>
      <c r="AB30" s="2"/>
      <c r="AC30" s="2"/>
      <c r="AD30" s="2"/>
      <c r="AE30" s="2"/>
      <c r="AF30" s="2"/>
      <c r="AG30" s="2"/>
      <c r="AH30" s="2"/>
      <c r="AI30" s="2"/>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row>
    <row r="31" spans="1:103" x14ac:dyDescent="0.35">
      <c r="O31" s="2"/>
      <c r="P31" s="2"/>
      <c r="Q31" s="2"/>
      <c r="R31" s="2"/>
      <c r="S31" s="2"/>
      <c r="T31" s="2"/>
      <c r="U31" s="2"/>
      <c r="V31" s="2"/>
      <c r="W31" s="2"/>
      <c r="X31" s="2"/>
      <c r="Y31" s="2"/>
      <c r="Z31" s="2"/>
      <c r="AA31" s="2"/>
      <c r="AB31" s="2"/>
      <c r="AC31" s="2"/>
      <c r="AD31" s="2"/>
      <c r="AE31" s="2"/>
      <c r="AF31" s="2"/>
      <c r="AG31" s="2"/>
      <c r="AH31" s="2"/>
      <c r="AI31" s="2"/>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row>
    <row r="32" spans="1:103" x14ac:dyDescent="0.35">
      <c r="O32" s="2"/>
      <c r="P32" s="2"/>
      <c r="Q32" s="2"/>
      <c r="R32" s="2"/>
      <c r="S32" s="2"/>
      <c r="T32" s="2"/>
      <c r="U32" s="2"/>
      <c r="V32" s="2"/>
      <c r="W32" s="2"/>
      <c r="X32" s="2"/>
      <c r="Y32" s="2"/>
      <c r="Z32" s="2"/>
      <c r="AA32" s="2"/>
      <c r="AB32" s="2"/>
      <c r="AC32" s="2"/>
      <c r="AD32" s="2"/>
      <c r="AE32" s="2"/>
      <c r="AF32" s="2"/>
      <c r="AG32" s="2"/>
      <c r="AH32" s="2"/>
      <c r="AI32" s="2"/>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row>
    <row r="33" spans="1:103" hidden="1" x14ac:dyDescent="0.35">
      <c r="O33" s="2"/>
      <c r="P33" s="2"/>
      <c r="Q33" s="2"/>
      <c r="R33" s="2"/>
      <c r="S33" s="2"/>
      <c r="T33" s="2"/>
      <c r="U33" s="2"/>
      <c r="V33" s="2"/>
      <c r="W33" s="2"/>
      <c r="X33" s="2"/>
      <c r="Y33" s="2"/>
      <c r="Z33" s="2"/>
      <c r="AA33" s="2"/>
      <c r="AB33" s="2"/>
      <c r="AC33" s="2"/>
      <c r="AD33" s="2"/>
      <c r="AE33" s="2"/>
      <c r="AF33" s="2"/>
      <c r="AG33" s="2"/>
      <c r="AH33" s="2"/>
      <c r="AI33" s="2"/>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row>
    <row r="34" spans="1:103" x14ac:dyDescent="0.35">
      <c r="A34" s="1" t="s">
        <v>13</v>
      </c>
      <c r="B34" s="1"/>
      <c r="C34" s="1"/>
      <c r="O34" s="2"/>
      <c r="P34" s="2"/>
      <c r="Q34" s="2"/>
      <c r="R34" s="2"/>
      <c r="S34" s="2"/>
      <c r="T34" s="2"/>
      <c r="U34" s="2"/>
      <c r="V34" s="2"/>
      <c r="W34" s="2"/>
      <c r="X34" s="2"/>
      <c r="Y34" s="2"/>
      <c r="Z34" s="2"/>
      <c r="AA34" s="2"/>
      <c r="AB34" s="2"/>
      <c r="AC34" s="2"/>
      <c r="AD34" s="2"/>
      <c r="AE34" s="2"/>
      <c r="AF34" s="2"/>
      <c r="AG34" s="2"/>
      <c r="AH34" s="2"/>
      <c r="AI34" s="2"/>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row>
    <row r="35" spans="1:103" x14ac:dyDescent="0.35">
      <c r="A35" s="4" t="s">
        <v>19</v>
      </c>
      <c r="B35" s="5">
        <v>8</v>
      </c>
      <c r="C35" s="4" t="s">
        <v>18</v>
      </c>
      <c r="D35" s="2">
        <f>B35-B36</f>
        <v>-41</v>
      </c>
      <c r="O35" s="2"/>
      <c r="P35" s="2"/>
      <c r="Q35" s="2"/>
      <c r="R35" s="2"/>
      <c r="S35" s="2"/>
      <c r="T35" s="2"/>
      <c r="U35" s="2"/>
      <c r="V35" s="2"/>
      <c r="W35" s="2"/>
      <c r="X35" s="2"/>
      <c r="Y35" s="2"/>
      <c r="Z35" s="2"/>
      <c r="AA35" s="2"/>
      <c r="AB35" s="2"/>
      <c r="AC35" s="2"/>
      <c r="AD35" s="2"/>
      <c r="AE35" s="2"/>
      <c r="AF35" s="2"/>
      <c r="AG35" s="2"/>
      <c r="AH35" s="2"/>
      <c r="AI35" s="2"/>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row>
    <row r="36" spans="1:103" x14ac:dyDescent="0.35">
      <c r="A36" s="4" t="s">
        <v>20</v>
      </c>
      <c r="B36" s="5">
        <v>49</v>
      </c>
      <c r="C36" s="4" t="s">
        <v>15</v>
      </c>
      <c r="N36" s="13"/>
      <c r="O36" s="13"/>
      <c r="P36" s="13"/>
      <c r="Q36" s="13"/>
      <c r="R36" s="13"/>
      <c r="S36" s="13"/>
      <c r="T36" s="13"/>
      <c r="U36" s="13"/>
      <c r="V36" s="13"/>
      <c r="W36" s="13"/>
      <c r="X36" s="13"/>
      <c r="Y36" s="13"/>
      <c r="Z36" s="13"/>
      <c r="AA36" s="13"/>
      <c r="AB36" s="13"/>
      <c r="AC36" s="13"/>
      <c r="AD36" s="13"/>
      <c r="AE36" s="2"/>
      <c r="AF36" s="2"/>
      <c r="AG36" s="2"/>
      <c r="AH36" s="2"/>
      <c r="AI36" s="2"/>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row>
    <row r="37" spans="1:103" x14ac:dyDescent="0.35">
      <c r="A37" s="4" t="s">
        <v>24</v>
      </c>
      <c r="B37" s="4">
        <f>IF(B17=0.3,2.7,2.5)</f>
        <v>2.5</v>
      </c>
      <c r="C37" s="4" t="s">
        <v>25</v>
      </c>
      <c r="N37" s="13"/>
      <c r="O37" s="13"/>
      <c r="P37" s="13"/>
      <c r="Q37" s="13"/>
      <c r="R37" s="13"/>
      <c r="S37" s="13"/>
      <c r="T37" s="13"/>
      <c r="U37" s="13"/>
      <c r="V37" s="13"/>
      <c r="W37" s="13"/>
      <c r="X37" s="13"/>
      <c r="Y37" s="13"/>
      <c r="Z37" s="13"/>
      <c r="AA37" s="13"/>
      <c r="AB37" s="13"/>
      <c r="AC37" s="13"/>
      <c r="AD37" s="13"/>
      <c r="AE37" s="2"/>
      <c r="AF37" s="2"/>
      <c r="AG37" s="2"/>
      <c r="AH37" s="2"/>
      <c r="AI37" s="2"/>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row>
    <row r="38" spans="1:103" x14ac:dyDescent="0.35">
      <c r="A38" s="4" t="s">
        <v>29</v>
      </c>
      <c r="B38" s="6">
        <f>VLOOKUP(D42,U45:AE76,7,FALSE)</f>
        <v>230</v>
      </c>
      <c r="C38" s="4" t="s">
        <v>22</v>
      </c>
      <c r="N38" s="13"/>
      <c r="O38" s="13"/>
      <c r="P38" s="13"/>
      <c r="Q38" s="13"/>
      <c r="R38" s="13"/>
      <c r="S38" s="13"/>
      <c r="T38" s="13"/>
      <c r="U38" s="13"/>
      <c r="V38" s="13"/>
      <c r="W38" s="13"/>
      <c r="X38" s="13"/>
      <c r="Y38" s="13"/>
      <c r="Z38" s="13"/>
      <c r="AA38" s="13"/>
      <c r="AB38" s="13"/>
      <c r="AC38" s="13"/>
      <c r="AD38" s="13"/>
      <c r="AE38" s="2"/>
      <c r="AF38" s="2"/>
      <c r="AG38" s="2"/>
      <c r="AH38" s="2"/>
      <c r="AI38" s="2"/>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row>
    <row r="39" spans="1:103" x14ac:dyDescent="0.35">
      <c r="A39" s="4" t="s">
        <v>21</v>
      </c>
      <c r="B39" s="1">
        <f>VLOOKUP(D42,U45:AE76,9,FALSE)</f>
        <v>136</v>
      </c>
      <c r="C39" s="1" t="s">
        <v>17</v>
      </c>
      <c r="N39" s="13"/>
      <c r="O39" s="13">
        <f>P39-Q39</f>
        <v>-48.7</v>
      </c>
      <c r="P39" s="13">
        <v>0.3</v>
      </c>
      <c r="Q39" s="13">
        <v>49</v>
      </c>
      <c r="R39" s="13">
        <v>12</v>
      </c>
      <c r="S39" s="13" t="b">
        <f>IF(AND($B$17=P39, $B$18=Q39), "True")</f>
        <v>0</v>
      </c>
      <c r="T39" s="13"/>
      <c r="U39" s="13"/>
      <c r="V39" s="13"/>
      <c r="W39" s="13"/>
      <c r="X39" s="13"/>
      <c r="Y39" s="13"/>
      <c r="Z39" s="13"/>
      <c r="AA39" s="13"/>
      <c r="AB39" s="13"/>
      <c r="AC39" s="13"/>
      <c r="AD39" s="13"/>
      <c r="AE39" s="2"/>
      <c r="AF39" s="2"/>
      <c r="AG39" s="2"/>
      <c r="AH39" s="2"/>
      <c r="AI39" s="2"/>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row>
    <row r="40" spans="1:103" hidden="1" x14ac:dyDescent="0.35">
      <c r="N40" s="13"/>
      <c r="O40" s="13">
        <f t="shared" ref="O40:O43" si="0">P40-Q40</f>
        <v>-63.7</v>
      </c>
      <c r="P40" s="13">
        <v>0.3</v>
      </c>
      <c r="Q40" s="13">
        <v>64</v>
      </c>
      <c r="R40" s="13">
        <v>16</v>
      </c>
      <c r="S40" s="13" t="b">
        <f t="shared" ref="S40:S43" si="1">IF(AND($B$17=P40, $B$18=Q40), "True")</f>
        <v>0</v>
      </c>
      <c r="T40" s="13"/>
      <c r="U40" s="13"/>
      <c r="V40" s="13"/>
      <c r="W40" s="13"/>
      <c r="X40" s="13"/>
      <c r="Y40" s="13"/>
      <c r="Z40" s="13"/>
      <c r="AA40" s="13"/>
      <c r="AB40" s="13"/>
      <c r="AC40" s="13"/>
      <c r="AD40" s="13"/>
      <c r="AE40" s="2"/>
      <c r="AF40" s="2"/>
      <c r="AG40" s="2"/>
      <c r="AH40" s="2"/>
      <c r="AI40" s="2"/>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row>
    <row r="41" spans="1:103" hidden="1" x14ac:dyDescent="0.35">
      <c r="N41" s="13"/>
      <c r="O41" s="13">
        <f t="shared" si="0"/>
        <v>-48.5</v>
      </c>
      <c r="P41" s="13">
        <v>0.5</v>
      </c>
      <c r="Q41" s="13">
        <v>49</v>
      </c>
      <c r="R41" s="13">
        <v>37</v>
      </c>
      <c r="S41" s="13" t="str">
        <f t="shared" si="1"/>
        <v>True</v>
      </c>
      <c r="T41" s="13"/>
      <c r="U41" s="13"/>
      <c r="V41" s="13"/>
      <c r="W41" s="13"/>
      <c r="X41" s="13"/>
      <c r="Y41" s="13"/>
      <c r="Z41" s="13"/>
      <c r="AA41" s="13"/>
      <c r="AB41" s="13"/>
      <c r="AC41" s="13"/>
      <c r="AD41" s="13"/>
      <c r="AE41" s="2"/>
      <c r="AF41" s="2"/>
      <c r="AG41" s="2"/>
      <c r="AH41" s="2"/>
      <c r="AI41" s="2"/>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row>
    <row r="42" spans="1:103" x14ac:dyDescent="0.35">
      <c r="A42" s="7" t="s">
        <v>30</v>
      </c>
      <c r="B42" s="9">
        <f>VLOOKUP(D42,U45:AE76,11,FALSE)</f>
        <v>0.83</v>
      </c>
      <c r="C42" s="7"/>
      <c r="D42" s="2">
        <f>200-B17-B18-(B35*0.25)-B36</f>
        <v>99.5</v>
      </c>
      <c r="N42" s="13"/>
      <c r="O42" s="13"/>
      <c r="P42" s="13"/>
      <c r="Q42" s="13"/>
      <c r="R42" s="13"/>
      <c r="S42" s="13"/>
      <c r="T42" s="13"/>
      <c r="U42" s="13"/>
      <c r="V42" s="13"/>
      <c r="W42" s="13"/>
      <c r="X42" s="13"/>
      <c r="Y42" s="13"/>
      <c r="Z42" s="13"/>
      <c r="AA42" s="13"/>
      <c r="AB42" s="13"/>
      <c r="AC42" s="13"/>
      <c r="AD42" s="13"/>
      <c r="AE42" s="2"/>
      <c r="AF42" s="2"/>
      <c r="AG42" s="2"/>
      <c r="AH42" s="2"/>
      <c r="AI42" s="2"/>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row>
    <row r="43" spans="1:103" x14ac:dyDescent="0.35">
      <c r="A43" s="7" t="s">
        <v>0</v>
      </c>
      <c r="B43" s="8">
        <f>SUM(B19,B39)</f>
        <v>173</v>
      </c>
      <c r="C43" s="8" t="s">
        <v>17</v>
      </c>
      <c r="N43" s="13"/>
      <c r="O43" s="13">
        <f t="shared" si="0"/>
        <v>-63.5</v>
      </c>
      <c r="P43" s="13">
        <v>0.5</v>
      </c>
      <c r="Q43" s="13">
        <v>64</v>
      </c>
      <c r="R43" s="13">
        <v>52</v>
      </c>
      <c r="S43" s="13" t="b">
        <f t="shared" si="1"/>
        <v>0</v>
      </c>
      <c r="T43" s="13"/>
      <c r="U43" s="14">
        <v>1</v>
      </c>
      <c r="V43" s="14">
        <v>2</v>
      </c>
      <c r="W43" s="14">
        <v>3</v>
      </c>
      <c r="X43" s="14">
        <v>4</v>
      </c>
      <c r="Y43" s="14">
        <v>5</v>
      </c>
      <c r="Z43" s="14">
        <v>6</v>
      </c>
      <c r="AA43" s="14">
        <v>7</v>
      </c>
      <c r="AB43" s="14">
        <v>8</v>
      </c>
      <c r="AC43" s="14">
        <v>9</v>
      </c>
      <c r="AD43" s="14">
        <v>10</v>
      </c>
      <c r="AE43" s="15">
        <v>11</v>
      </c>
      <c r="AF43" s="2"/>
      <c r="AG43" s="2"/>
      <c r="AH43" s="2"/>
      <c r="AI43" s="2"/>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row>
    <row r="44" spans="1:103" ht="87" x14ac:dyDescent="0.35">
      <c r="N44" s="13"/>
      <c r="O44" s="13"/>
      <c r="P44" s="16" t="s">
        <v>2</v>
      </c>
      <c r="Q44" s="16" t="s">
        <v>4</v>
      </c>
      <c r="R44" s="16" t="s">
        <v>8</v>
      </c>
      <c r="S44" s="16" t="s">
        <v>28</v>
      </c>
      <c r="T44" s="16"/>
      <c r="U44" s="16"/>
      <c r="V44" s="16" t="s">
        <v>1</v>
      </c>
      <c r="W44" s="16" t="s">
        <v>3</v>
      </c>
      <c r="X44" s="16" t="s">
        <v>23</v>
      </c>
      <c r="Y44" s="17" t="s">
        <v>31</v>
      </c>
      <c r="Z44" s="18" t="s">
        <v>32</v>
      </c>
      <c r="AA44" s="13" t="s">
        <v>9</v>
      </c>
      <c r="AB44" s="13" t="s">
        <v>7</v>
      </c>
      <c r="AC44" s="13" t="s">
        <v>8</v>
      </c>
      <c r="AD44" s="13" t="s">
        <v>5</v>
      </c>
      <c r="AE44" s="2" t="s">
        <v>6</v>
      </c>
      <c r="AF44" s="2"/>
      <c r="AG44" s="2"/>
      <c r="AH44" s="2"/>
      <c r="AI44" s="2"/>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row>
    <row r="45" spans="1:103" x14ac:dyDescent="0.35">
      <c r="N45" s="13"/>
      <c r="O45" s="13">
        <f>P45-Q45</f>
        <v>-12</v>
      </c>
      <c r="P45" s="13">
        <v>4</v>
      </c>
      <c r="Q45" s="13">
        <v>16</v>
      </c>
      <c r="R45" s="13">
        <v>44</v>
      </c>
      <c r="S45" s="13">
        <v>402</v>
      </c>
      <c r="T45" s="13"/>
      <c r="U45" s="19">
        <f>200-V45-X45-(0.25*Y45)-Z45</f>
        <v>133.69999999999999</v>
      </c>
      <c r="V45" s="13">
        <v>0.3</v>
      </c>
      <c r="W45" s="13">
        <v>2.7</v>
      </c>
      <c r="X45" s="13">
        <v>49</v>
      </c>
      <c r="Y45" s="20">
        <v>4</v>
      </c>
      <c r="Z45" s="13">
        <v>16</v>
      </c>
      <c r="AA45" s="13">
        <v>402</v>
      </c>
      <c r="AB45" s="13">
        <v>12</v>
      </c>
      <c r="AC45" s="13">
        <v>44</v>
      </c>
      <c r="AD45" s="13">
        <v>56</v>
      </c>
      <c r="AE45" s="2">
        <v>0.50096291287342698</v>
      </c>
      <c r="AF45" s="2"/>
      <c r="AG45" s="2"/>
      <c r="AH45" s="2"/>
      <c r="AI45" s="2"/>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row>
    <row r="46" spans="1:103" x14ac:dyDescent="0.35">
      <c r="N46" s="13"/>
      <c r="O46" s="13">
        <f t="shared" ref="O46:O52" si="2">P46-Q46</f>
        <v>-21</v>
      </c>
      <c r="P46" s="13">
        <v>4</v>
      </c>
      <c r="Q46" s="13">
        <v>25</v>
      </c>
      <c r="R46" s="13">
        <v>52</v>
      </c>
      <c r="S46" s="13">
        <v>322</v>
      </c>
      <c r="T46" s="13"/>
      <c r="U46" s="19">
        <f t="shared" ref="U46:U76" si="3">200-V46-X46-(0.25*Y46)-Z46</f>
        <v>124.69999999999999</v>
      </c>
      <c r="V46" s="13">
        <v>0.3</v>
      </c>
      <c r="W46" s="13">
        <v>2.7</v>
      </c>
      <c r="X46" s="13">
        <v>49</v>
      </c>
      <c r="Y46" s="20">
        <v>4</v>
      </c>
      <c r="Z46" s="13">
        <v>25</v>
      </c>
      <c r="AA46" s="13">
        <v>322</v>
      </c>
      <c r="AB46" s="13">
        <v>12</v>
      </c>
      <c r="AC46" s="13">
        <v>52</v>
      </c>
      <c r="AD46" s="13">
        <v>64</v>
      </c>
      <c r="AE46" s="2">
        <v>0.53685970042522002</v>
      </c>
      <c r="AF46" s="2"/>
      <c r="AG46" s="2"/>
      <c r="AH46" s="2"/>
      <c r="AI46" s="2"/>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row>
    <row r="47" spans="1:103" x14ac:dyDescent="0.35">
      <c r="N47" s="13"/>
      <c r="O47" s="13">
        <f t="shared" si="2"/>
        <v>-32</v>
      </c>
      <c r="P47" s="13">
        <v>4</v>
      </c>
      <c r="Q47" s="13">
        <v>36</v>
      </c>
      <c r="R47" s="13">
        <v>64</v>
      </c>
      <c r="S47" s="13">
        <v>268</v>
      </c>
      <c r="T47" s="13"/>
      <c r="U47" s="19">
        <f t="shared" si="3"/>
        <v>113.69999999999999</v>
      </c>
      <c r="V47" s="13">
        <v>0.3</v>
      </c>
      <c r="W47" s="13">
        <v>2.7</v>
      </c>
      <c r="X47" s="13">
        <v>49</v>
      </c>
      <c r="Y47" s="20">
        <v>4</v>
      </c>
      <c r="Z47" s="13">
        <v>36</v>
      </c>
      <c r="AA47" s="13">
        <v>268</v>
      </c>
      <c r="AB47" s="13">
        <v>12</v>
      </c>
      <c r="AC47" s="13">
        <v>64</v>
      </c>
      <c r="AD47" s="13">
        <v>76</v>
      </c>
      <c r="AE47" s="2">
        <v>0.57295325692653698</v>
      </c>
      <c r="AF47" s="2"/>
      <c r="AG47" s="2"/>
      <c r="AH47" s="2"/>
      <c r="AI47" s="2"/>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row>
    <row r="48" spans="1:103" x14ac:dyDescent="0.35">
      <c r="N48" s="13"/>
      <c r="O48" s="13">
        <f t="shared" si="2"/>
        <v>-45</v>
      </c>
      <c r="P48" s="13">
        <v>4</v>
      </c>
      <c r="Q48" s="13">
        <v>49</v>
      </c>
      <c r="R48" s="13">
        <v>76</v>
      </c>
      <c r="S48" s="13">
        <v>230</v>
      </c>
      <c r="T48" s="13"/>
      <c r="U48" s="19">
        <f t="shared" si="3"/>
        <v>100.69999999999999</v>
      </c>
      <c r="V48" s="13">
        <v>0.3</v>
      </c>
      <c r="W48" s="13">
        <v>2.7</v>
      </c>
      <c r="X48" s="13">
        <v>49</v>
      </c>
      <c r="Y48" s="20">
        <v>4</v>
      </c>
      <c r="Z48" s="13">
        <v>49</v>
      </c>
      <c r="AA48" s="13">
        <v>230</v>
      </c>
      <c r="AB48" s="13">
        <v>12</v>
      </c>
      <c r="AC48" s="13">
        <v>76</v>
      </c>
      <c r="AD48" s="13">
        <v>88</v>
      </c>
      <c r="AE48" s="2">
        <v>0.60292682803922992</v>
      </c>
      <c r="AF48" s="2"/>
      <c r="AG48" s="2"/>
      <c r="AH48" s="2"/>
      <c r="AI48" s="2"/>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row>
    <row r="49" spans="14:103" x14ac:dyDescent="0.35">
      <c r="N49" s="13"/>
      <c r="O49" s="13">
        <f t="shared" si="2"/>
        <v>-8</v>
      </c>
      <c r="P49" s="13">
        <v>8</v>
      </c>
      <c r="Q49" s="13">
        <v>16</v>
      </c>
      <c r="R49" s="13">
        <v>88</v>
      </c>
      <c r="S49" s="13">
        <v>402</v>
      </c>
      <c r="T49" s="13"/>
      <c r="U49" s="19">
        <f t="shared" si="3"/>
        <v>132.69999999999999</v>
      </c>
      <c r="V49" s="13">
        <v>0.3</v>
      </c>
      <c r="W49" s="13">
        <v>2.7</v>
      </c>
      <c r="X49" s="13">
        <v>49</v>
      </c>
      <c r="Y49" s="20">
        <v>8</v>
      </c>
      <c r="Z49" s="13">
        <v>16</v>
      </c>
      <c r="AA49" s="13">
        <v>402</v>
      </c>
      <c r="AB49" s="13">
        <v>12</v>
      </c>
      <c r="AC49" s="13">
        <v>88</v>
      </c>
      <c r="AD49" s="13">
        <v>100</v>
      </c>
      <c r="AE49" s="2">
        <v>0.60830661067223701</v>
      </c>
      <c r="AF49" s="2"/>
      <c r="AG49" s="2"/>
      <c r="AH49" s="2"/>
      <c r="AI49" s="2"/>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row>
    <row r="50" spans="14:103" x14ac:dyDescent="0.35">
      <c r="N50" s="13"/>
      <c r="O50" s="13">
        <f t="shared" si="2"/>
        <v>-17</v>
      </c>
      <c r="P50" s="13">
        <v>8</v>
      </c>
      <c r="Q50" s="13">
        <v>25</v>
      </c>
      <c r="R50" s="13">
        <v>104</v>
      </c>
      <c r="S50" s="13">
        <v>322</v>
      </c>
      <c r="T50" s="13"/>
      <c r="U50" s="19">
        <f t="shared" si="3"/>
        <v>123.69999999999999</v>
      </c>
      <c r="V50" s="13">
        <v>0.3</v>
      </c>
      <c r="W50" s="13">
        <v>2.7</v>
      </c>
      <c r="X50" s="13">
        <v>49</v>
      </c>
      <c r="Y50" s="20">
        <v>8</v>
      </c>
      <c r="Z50" s="13">
        <v>25</v>
      </c>
      <c r="AA50" s="13">
        <v>322</v>
      </c>
      <c r="AB50" s="13">
        <v>12</v>
      </c>
      <c r="AC50" s="13">
        <v>104</v>
      </c>
      <c r="AD50" s="13">
        <v>116</v>
      </c>
      <c r="AE50" s="2">
        <v>0.66381968010356496</v>
      </c>
      <c r="AF50" s="2"/>
      <c r="AG50" s="2"/>
      <c r="AH50" s="2"/>
      <c r="AI50" s="2"/>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row>
    <row r="51" spans="14:103" x14ac:dyDescent="0.35">
      <c r="N51" s="13"/>
      <c r="O51" s="13">
        <f t="shared" si="2"/>
        <v>-28</v>
      </c>
      <c r="P51" s="13">
        <v>8</v>
      </c>
      <c r="Q51" s="13">
        <v>36</v>
      </c>
      <c r="R51" s="13">
        <v>128</v>
      </c>
      <c r="S51" s="13">
        <v>268</v>
      </c>
      <c r="T51" s="13"/>
      <c r="U51" s="19">
        <f t="shared" si="3"/>
        <v>112.69999999999999</v>
      </c>
      <c r="V51" s="13">
        <v>0.3</v>
      </c>
      <c r="W51" s="13">
        <v>2.7</v>
      </c>
      <c r="X51" s="13">
        <v>49</v>
      </c>
      <c r="Y51" s="20">
        <v>8</v>
      </c>
      <c r="Z51" s="13">
        <v>36</v>
      </c>
      <c r="AA51" s="13">
        <v>268</v>
      </c>
      <c r="AB51" s="13">
        <v>12</v>
      </c>
      <c r="AC51" s="13">
        <v>128</v>
      </c>
      <c r="AD51" s="13">
        <v>140</v>
      </c>
      <c r="AE51" s="2">
        <v>0.71398916983400396</v>
      </c>
      <c r="AF51" s="2"/>
      <c r="AG51" s="2"/>
      <c r="AH51" s="2"/>
      <c r="AI51" s="2"/>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row>
    <row r="52" spans="14:103" x14ac:dyDescent="0.35">
      <c r="N52" s="13"/>
      <c r="O52" s="13">
        <f t="shared" si="2"/>
        <v>-41</v>
      </c>
      <c r="P52" s="13">
        <v>8</v>
      </c>
      <c r="Q52" s="13">
        <v>49</v>
      </c>
      <c r="R52" s="13">
        <v>152</v>
      </c>
      <c r="S52" s="13">
        <v>230</v>
      </c>
      <c r="T52" s="13"/>
      <c r="U52" s="19">
        <f t="shared" si="3"/>
        <v>99.699999999999989</v>
      </c>
      <c r="V52" s="13">
        <v>0.3</v>
      </c>
      <c r="W52" s="13">
        <v>2.7</v>
      </c>
      <c r="X52" s="13">
        <v>49</v>
      </c>
      <c r="Y52" s="20">
        <v>8</v>
      </c>
      <c r="Z52" s="13">
        <v>49</v>
      </c>
      <c r="AA52" s="13">
        <v>230</v>
      </c>
      <c r="AB52" s="13">
        <v>12</v>
      </c>
      <c r="AC52" s="13">
        <v>152</v>
      </c>
      <c r="AD52" s="13">
        <v>164</v>
      </c>
      <c r="AE52" s="2">
        <v>0.754846127734489</v>
      </c>
      <c r="AF52" s="2"/>
      <c r="AG52" s="2"/>
      <c r="AH52" s="2"/>
      <c r="AI52" s="2"/>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row>
    <row r="53" spans="14:103" x14ac:dyDescent="0.35">
      <c r="N53" s="13"/>
      <c r="O53" s="13"/>
      <c r="P53" s="21"/>
      <c r="Q53" s="13"/>
      <c r="R53" s="13"/>
      <c r="S53" s="13"/>
      <c r="T53" s="13"/>
      <c r="U53" s="19">
        <f t="shared" si="3"/>
        <v>118.69999999999999</v>
      </c>
      <c r="V53" s="13">
        <v>0.3</v>
      </c>
      <c r="W53" s="13">
        <v>2.7</v>
      </c>
      <c r="X53" s="13">
        <v>64</v>
      </c>
      <c r="Y53" s="22">
        <v>4</v>
      </c>
      <c r="Z53" s="13">
        <v>16</v>
      </c>
      <c r="AA53" s="13">
        <v>402</v>
      </c>
      <c r="AB53" s="13">
        <v>16</v>
      </c>
      <c r="AC53" s="13">
        <v>44</v>
      </c>
      <c r="AD53" s="13">
        <v>60</v>
      </c>
      <c r="AE53" s="2">
        <v>0.57657540496672999</v>
      </c>
      <c r="AF53" s="2"/>
      <c r="AG53" s="2"/>
      <c r="AH53" s="2"/>
      <c r="AI53" s="2"/>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row>
    <row r="54" spans="14:103" x14ac:dyDescent="0.35">
      <c r="N54" s="13"/>
      <c r="O54" s="13"/>
      <c r="P54" s="21"/>
      <c r="Q54" s="23"/>
      <c r="R54" s="13"/>
      <c r="S54" s="13"/>
      <c r="T54" s="13"/>
      <c r="U54" s="19">
        <f t="shared" si="3"/>
        <v>109.69999999999999</v>
      </c>
      <c r="V54" s="13">
        <v>0.3</v>
      </c>
      <c r="W54" s="13">
        <v>2.7</v>
      </c>
      <c r="X54" s="13">
        <v>64</v>
      </c>
      <c r="Y54" s="22">
        <v>4</v>
      </c>
      <c r="Z54" s="13">
        <v>25</v>
      </c>
      <c r="AA54" s="13">
        <v>322</v>
      </c>
      <c r="AB54" s="13">
        <v>16</v>
      </c>
      <c r="AC54" s="13">
        <v>52</v>
      </c>
      <c r="AD54" s="13">
        <v>68</v>
      </c>
      <c r="AE54" s="2">
        <v>0.609892285862076</v>
      </c>
      <c r="AF54" s="2"/>
      <c r="AG54" s="2"/>
      <c r="AH54" s="2"/>
      <c r="AI54" s="2"/>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row>
    <row r="55" spans="14:103" x14ac:dyDescent="0.35">
      <c r="N55" s="13"/>
      <c r="O55" s="13"/>
      <c r="P55" s="21"/>
      <c r="Q55" s="23"/>
      <c r="R55" s="13"/>
      <c r="S55" s="13"/>
      <c r="T55" s="13"/>
      <c r="U55" s="19">
        <f t="shared" si="3"/>
        <v>98.699999999999989</v>
      </c>
      <c r="V55" s="13">
        <v>0.3</v>
      </c>
      <c r="W55" s="13">
        <v>2.7</v>
      </c>
      <c r="X55" s="13">
        <v>64</v>
      </c>
      <c r="Y55" s="22">
        <v>4</v>
      </c>
      <c r="Z55" s="13">
        <v>36</v>
      </c>
      <c r="AA55" s="13">
        <v>268</v>
      </c>
      <c r="AB55" s="13">
        <v>16</v>
      </c>
      <c r="AC55" s="13">
        <v>64</v>
      </c>
      <c r="AD55" s="13">
        <v>80</v>
      </c>
      <c r="AE55" s="2">
        <v>0.64068955026580998</v>
      </c>
      <c r="AF55" s="2"/>
      <c r="AG55" s="2"/>
      <c r="AH55" s="2"/>
      <c r="AI55" s="2"/>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row>
    <row r="56" spans="14:103" x14ac:dyDescent="0.35">
      <c r="N56" s="13"/>
      <c r="O56" s="13"/>
      <c r="P56" s="24" t="s">
        <v>26</v>
      </c>
      <c r="Q56" s="25" t="s">
        <v>27</v>
      </c>
      <c r="R56" s="13"/>
      <c r="S56" s="13"/>
      <c r="T56" s="13"/>
      <c r="U56" s="19">
        <f t="shared" si="3"/>
        <v>85.699999999999989</v>
      </c>
      <c r="V56" s="13">
        <v>0.3</v>
      </c>
      <c r="W56" s="13">
        <v>2.7</v>
      </c>
      <c r="X56" s="13">
        <v>64</v>
      </c>
      <c r="Y56" s="22">
        <v>4</v>
      </c>
      <c r="Z56" s="13">
        <v>49</v>
      </c>
      <c r="AA56" s="13">
        <v>230</v>
      </c>
      <c r="AB56" s="13">
        <v>16</v>
      </c>
      <c r="AC56" s="13">
        <v>76</v>
      </c>
      <c r="AD56" s="13">
        <v>92</v>
      </c>
      <c r="AE56" s="2">
        <v>0.66406124938245603</v>
      </c>
      <c r="AF56" s="2"/>
      <c r="AG56" s="2"/>
      <c r="AH56" s="2"/>
      <c r="AI56" s="2"/>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row>
    <row r="57" spans="14:103" x14ac:dyDescent="0.35">
      <c r="N57" s="13"/>
      <c r="O57" s="13"/>
      <c r="P57" s="21">
        <v>0.3</v>
      </c>
      <c r="Q57" s="23">
        <v>2.7</v>
      </c>
      <c r="R57" s="13"/>
      <c r="S57" s="13"/>
      <c r="T57" s="13"/>
      <c r="U57" s="19">
        <f t="shared" si="3"/>
        <v>117.69999999999999</v>
      </c>
      <c r="V57" s="13">
        <v>0.3</v>
      </c>
      <c r="W57" s="13">
        <v>2.7</v>
      </c>
      <c r="X57" s="13">
        <v>64</v>
      </c>
      <c r="Y57" s="22">
        <v>8</v>
      </c>
      <c r="Z57" s="13">
        <v>16</v>
      </c>
      <c r="AA57" s="13">
        <v>402</v>
      </c>
      <c r="AB57" s="13">
        <v>16</v>
      </c>
      <c r="AC57" s="13">
        <v>88</v>
      </c>
      <c r="AD57" s="13">
        <v>104</v>
      </c>
      <c r="AE57" s="2">
        <v>0.65792260192970797</v>
      </c>
      <c r="AF57" s="2"/>
      <c r="AG57" s="2"/>
      <c r="AH57" s="2"/>
      <c r="AI57" s="2"/>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row>
    <row r="58" spans="14:103" x14ac:dyDescent="0.35">
      <c r="N58" s="13"/>
      <c r="O58" s="13"/>
      <c r="P58" s="21">
        <v>0.5</v>
      </c>
      <c r="Q58" s="23">
        <v>2.5</v>
      </c>
      <c r="R58" s="13"/>
      <c r="S58" s="13"/>
      <c r="T58" s="13"/>
      <c r="U58" s="19">
        <f t="shared" si="3"/>
        <v>108.69999999999999</v>
      </c>
      <c r="V58" s="13">
        <v>0.3</v>
      </c>
      <c r="W58" s="13">
        <v>2.7</v>
      </c>
      <c r="X58" s="13">
        <v>64</v>
      </c>
      <c r="Y58" s="22">
        <v>8</v>
      </c>
      <c r="Z58" s="13">
        <v>25</v>
      </c>
      <c r="AA58" s="13">
        <v>322</v>
      </c>
      <c r="AB58" s="13">
        <v>16</v>
      </c>
      <c r="AC58" s="13">
        <v>104</v>
      </c>
      <c r="AD58" s="13">
        <v>120</v>
      </c>
      <c r="AE58" s="2">
        <v>0.70570669347873105</v>
      </c>
      <c r="AF58" s="2"/>
      <c r="AG58" s="2"/>
      <c r="AH58" s="2"/>
      <c r="AI58" s="2"/>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row>
    <row r="59" spans="14:103" x14ac:dyDescent="0.35">
      <c r="N59" s="13"/>
      <c r="O59" s="13"/>
      <c r="P59" s="21"/>
      <c r="Q59" s="23"/>
      <c r="R59" s="13"/>
      <c r="S59" s="13"/>
      <c r="T59" s="13"/>
      <c r="U59" s="19">
        <f t="shared" si="3"/>
        <v>97.699999999999989</v>
      </c>
      <c r="V59" s="13">
        <v>0.3</v>
      </c>
      <c r="W59" s="13">
        <v>2.7</v>
      </c>
      <c r="X59" s="13">
        <v>64</v>
      </c>
      <c r="Y59" s="22">
        <v>8</v>
      </c>
      <c r="Z59" s="13">
        <v>36</v>
      </c>
      <c r="AA59" s="13">
        <v>268</v>
      </c>
      <c r="AB59" s="13">
        <v>16</v>
      </c>
      <c r="AC59" s="13">
        <v>128</v>
      </c>
      <c r="AD59" s="13">
        <v>144</v>
      </c>
      <c r="AE59" s="2">
        <v>0.74799185036334404</v>
      </c>
      <c r="AF59" s="2"/>
      <c r="AG59" s="2"/>
      <c r="AH59" s="2"/>
      <c r="AI59" s="2"/>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row>
    <row r="60" spans="14:103" x14ac:dyDescent="0.35">
      <c r="N60" s="13"/>
      <c r="O60" s="13"/>
      <c r="P60" s="21"/>
      <c r="Q60" s="23"/>
      <c r="R60" s="13"/>
      <c r="S60" s="13"/>
      <c r="T60" s="13"/>
      <c r="U60" s="19">
        <f t="shared" si="3"/>
        <v>84.699999999999989</v>
      </c>
      <c r="V60" s="13">
        <v>0.3</v>
      </c>
      <c r="W60" s="13">
        <v>2.7</v>
      </c>
      <c r="X60" s="13">
        <v>64</v>
      </c>
      <c r="Y60" s="22">
        <v>8</v>
      </c>
      <c r="Z60" s="13">
        <v>49</v>
      </c>
      <c r="AA60" s="13">
        <v>230</v>
      </c>
      <c r="AB60" s="13">
        <v>16</v>
      </c>
      <c r="AC60" s="13">
        <v>153</v>
      </c>
      <c r="AD60" s="13">
        <v>169</v>
      </c>
      <c r="AE60" s="2">
        <v>0.784558792653548</v>
      </c>
      <c r="AF60" s="2"/>
      <c r="AG60" s="2"/>
      <c r="AH60" s="2"/>
      <c r="AI60" s="2"/>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row>
    <row r="61" spans="14:103" x14ac:dyDescent="0.35">
      <c r="N61" s="13"/>
      <c r="O61" s="13"/>
      <c r="P61" s="21"/>
      <c r="Q61" s="23"/>
      <c r="R61" s="13"/>
      <c r="S61" s="13"/>
      <c r="T61" s="13"/>
      <c r="U61" s="19">
        <f t="shared" si="3"/>
        <v>133.5</v>
      </c>
      <c r="V61" s="13">
        <v>0.5</v>
      </c>
      <c r="W61" s="13">
        <v>2.5</v>
      </c>
      <c r="X61" s="13">
        <v>49</v>
      </c>
      <c r="Y61" s="22">
        <v>4</v>
      </c>
      <c r="Z61" s="13">
        <v>16</v>
      </c>
      <c r="AA61" s="13">
        <v>402</v>
      </c>
      <c r="AB61" s="13">
        <v>37</v>
      </c>
      <c r="AC61" s="13">
        <v>40</v>
      </c>
      <c r="AD61" s="13">
        <v>77</v>
      </c>
      <c r="AE61" s="2">
        <v>0.73580799459861701</v>
      </c>
      <c r="AF61" s="2"/>
      <c r="AG61" s="2"/>
      <c r="AH61" s="2"/>
      <c r="AI61" s="2"/>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row>
    <row r="62" spans="14:103" x14ac:dyDescent="0.35">
      <c r="N62" s="13"/>
      <c r="O62" s="13"/>
      <c r="P62" s="21"/>
      <c r="Q62" s="23"/>
      <c r="R62" s="13"/>
      <c r="S62" s="13"/>
      <c r="T62" s="13"/>
      <c r="U62" s="19">
        <f t="shared" si="3"/>
        <v>124.5</v>
      </c>
      <c r="V62" s="13">
        <v>0.5</v>
      </c>
      <c r="W62" s="13">
        <v>2.5</v>
      </c>
      <c r="X62" s="13">
        <v>49</v>
      </c>
      <c r="Y62" s="22">
        <v>4</v>
      </c>
      <c r="Z62" s="13">
        <v>25</v>
      </c>
      <c r="AA62" s="13">
        <v>322</v>
      </c>
      <c r="AB62" s="13">
        <v>37</v>
      </c>
      <c r="AC62" s="13">
        <v>48</v>
      </c>
      <c r="AD62" s="13">
        <v>85</v>
      </c>
      <c r="AE62" s="2">
        <v>0.74833891546851894</v>
      </c>
      <c r="AF62" s="2"/>
      <c r="AG62" s="2"/>
      <c r="AH62" s="2"/>
      <c r="AI62" s="2"/>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row>
    <row r="63" spans="14:103" x14ac:dyDescent="0.35">
      <c r="N63" s="13"/>
      <c r="O63" s="13"/>
      <c r="P63" s="21"/>
      <c r="Q63" s="23"/>
      <c r="R63" s="13"/>
      <c r="S63" s="13"/>
      <c r="T63" s="13"/>
      <c r="U63" s="19">
        <f t="shared" si="3"/>
        <v>113.5</v>
      </c>
      <c r="V63" s="13">
        <v>0.5</v>
      </c>
      <c r="W63" s="13">
        <v>2.5</v>
      </c>
      <c r="X63" s="13">
        <v>49</v>
      </c>
      <c r="Y63" s="22">
        <v>4</v>
      </c>
      <c r="Z63" s="13">
        <v>36</v>
      </c>
      <c r="AA63" s="13">
        <v>268</v>
      </c>
      <c r="AB63" s="13">
        <v>37</v>
      </c>
      <c r="AC63" s="13">
        <v>60</v>
      </c>
      <c r="AD63" s="13">
        <v>97</v>
      </c>
      <c r="AE63" s="2">
        <v>0.76050568351701697</v>
      </c>
      <c r="AF63" s="2"/>
      <c r="AG63" s="2"/>
      <c r="AH63" s="2"/>
      <c r="AI63" s="2"/>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row>
    <row r="64" spans="14:103" x14ac:dyDescent="0.35">
      <c r="N64" s="13"/>
      <c r="O64" s="13"/>
      <c r="P64" s="21"/>
      <c r="Q64" s="23"/>
      <c r="R64" s="13"/>
      <c r="S64" s="13"/>
      <c r="T64" s="13"/>
      <c r="U64" s="19">
        <f t="shared" si="3"/>
        <v>100.5</v>
      </c>
      <c r="V64" s="13">
        <v>0.5</v>
      </c>
      <c r="W64" s="13">
        <v>2.5</v>
      </c>
      <c r="X64" s="13">
        <v>49</v>
      </c>
      <c r="Y64" s="22">
        <v>4</v>
      </c>
      <c r="Z64" s="13">
        <v>49</v>
      </c>
      <c r="AA64" s="13">
        <v>230</v>
      </c>
      <c r="AB64" s="13">
        <v>37</v>
      </c>
      <c r="AC64" s="13">
        <v>68</v>
      </c>
      <c r="AD64" s="13">
        <v>105</v>
      </c>
      <c r="AE64" s="2">
        <v>0.83416028532264797</v>
      </c>
      <c r="AF64" s="2"/>
      <c r="AG64" s="2"/>
      <c r="AH64" s="2"/>
      <c r="AI64" s="2"/>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row>
    <row r="65" spans="12:103" x14ac:dyDescent="0.35">
      <c r="L65" s="26"/>
      <c r="N65" s="13"/>
      <c r="O65" s="13"/>
      <c r="P65" s="21"/>
      <c r="Q65" s="23"/>
      <c r="R65" s="13"/>
      <c r="S65" s="13"/>
      <c r="T65" s="13"/>
      <c r="U65" s="19">
        <f t="shared" si="3"/>
        <v>132.5</v>
      </c>
      <c r="V65" s="13">
        <v>0.5</v>
      </c>
      <c r="W65" s="13">
        <v>2.5</v>
      </c>
      <c r="X65" s="13">
        <v>49</v>
      </c>
      <c r="Y65" s="22">
        <v>8</v>
      </c>
      <c r="Z65" s="13">
        <v>16</v>
      </c>
      <c r="AA65" s="13">
        <v>402</v>
      </c>
      <c r="AB65" s="13">
        <v>37</v>
      </c>
      <c r="AC65" s="13">
        <v>80</v>
      </c>
      <c r="AD65" s="13">
        <v>117</v>
      </c>
      <c r="AE65" s="2">
        <v>0.77489487951309499</v>
      </c>
      <c r="AF65" s="2"/>
      <c r="AG65" s="2"/>
      <c r="AH65" s="2"/>
      <c r="AI65" s="2"/>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row>
    <row r="66" spans="12:103" x14ac:dyDescent="0.35">
      <c r="L66" s="26">
        <f>SUM(IF(FREQUENCY(U45:U76,U45:U76)&gt;0,1))</f>
        <v>32</v>
      </c>
      <c r="N66" s="13"/>
      <c r="O66" s="13"/>
      <c r="P66" s="21"/>
      <c r="Q66" s="23"/>
      <c r="R66" s="13"/>
      <c r="S66" s="13"/>
      <c r="T66" s="13"/>
      <c r="U66" s="19">
        <f t="shared" si="3"/>
        <v>123.5</v>
      </c>
      <c r="V66" s="13">
        <v>0.5</v>
      </c>
      <c r="W66" s="13">
        <v>2.5</v>
      </c>
      <c r="X66" s="13">
        <v>49</v>
      </c>
      <c r="Y66" s="22">
        <v>8</v>
      </c>
      <c r="Z66" s="13">
        <v>25</v>
      </c>
      <c r="AA66" s="13">
        <v>322</v>
      </c>
      <c r="AB66" s="13">
        <v>37</v>
      </c>
      <c r="AC66" s="13">
        <v>96</v>
      </c>
      <c r="AD66" s="13">
        <v>133</v>
      </c>
      <c r="AE66" s="2">
        <v>0.79616849873360296</v>
      </c>
      <c r="AF66" s="2"/>
      <c r="AG66" s="2"/>
      <c r="AH66" s="2"/>
      <c r="AI66" s="2"/>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row>
    <row r="67" spans="12:103" x14ac:dyDescent="0.35">
      <c r="N67" s="13"/>
      <c r="O67" s="13"/>
      <c r="P67" s="21"/>
      <c r="Q67" s="23"/>
      <c r="R67" s="13"/>
      <c r="S67" s="13"/>
      <c r="T67" s="13"/>
      <c r="U67" s="19">
        <f t="shared" si="3"/>
        <v>112.5</v>
      </c>
      <c r="V67" s="13">
        <v>0.5</v>
      </c>
      <c r="W67" s="13">
        <v>2.5</v>
      </c>
      <c r="X67" s="13">
        <v>49</v>
      </c>
      <c r="Y67" s="22">
        <v>8</v>
      </c>
      <c r="Z67" s="13">
        <v>36</v>
      </c>
      <c r="AA67" s="13">
        <v>268</v>
      </c>
      <c r="AB67" s="13">
        <v>37</v>
      </c>
      <c r="AC67" s="13">
        <v>120</v>
      </c>
      <c r="AD67" s="13">
        <v>157</v>
      </c>
      <c r="AE67" s="2">
        <v>0.81588435678986404</v>
      </c>
      <c r="AF67" s="2"/>
      <c r="AG67" s="2"/>
      <c r="AH67" s="2"/>
      <c r="AI67" s="2"/>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row>
    <row r="68" spans="12:103" x14ac:dyDescent="0.35">
      <c r="N68" s="13"/>
      <c r="O68" s="13"/>
      <c r="P68" s="21"/>
      <c r="Q68" s="23"/>
      <c r="R68" s="13"/>
      <c r="S68" s="13"/>
      <c r="T68" s="13"/>
      <c r="U68" s="19">
        <f t="shared" si="3"/>
        <v>99.5</v>
      </c>
      <c r="V68" s="13">
        <v>0.5</v>
      </c>
      <c r="W68" s="13">
        <v>2.5</v>
      </c>
      <c r="X68" s="13">
        <v>49</v>
      </c>
      <c r="Y68" s="22">
        <v>8</v>
      </c>
      <c r="Z68" s="13">
        <v>49</v>
      </c>
      <c r="AA68" s="13">
        <v>230</v>
      </c>
      <c r="AB68" s="13">
        <v>37</v>
      </c>
      <c r="AC68" s="13">
        <v>136</v>
      </c>
      <c r="AD68" s="13">
        <v>173</v>
      </c>
      <c r="AE68" s="2">
        <v>0.83</v>
      </c>
      <c r="AF68" s="2"/>
      <c r="AG68" s="2"/>
      <c r="AH68" s="2"/>
      <c r="AI68" s="2"/>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row>
    <row r="69" spans="12:103" x14ac:dyDescent="0.35">
      <c r="N69" s="13"/>
      <c r="O69" s="13"/>
      <c r="P69" s="21"/>
      <c r="Q69" s="23"/>
      <c r="R69" s="13"/>
      <c r="S69" s="13"/>
      <c r="T69" s="13"/>
      <c r="U69" s="19">
        <f t="shared" si="3"/>
        <v>118.5</v>
      </c>
      <c r="V69" s="13">
        <v>0.5</v>
      </c>
      <c r="W69" s="13">
        <v>2.5</v>
      </c>
      <c r="X69" s="13">
        <v>64</v>
      </c>
      <c r="Y69" s="22">
        <v>4</v>
      </c>
      <c r="Z69" s="13">
        <v>16</v>
      </c>
      <c r="AA69" s="13">
        <v>402</v>
      </c>
      <c r="AB69" s="13">
        <v>52</v>
      </c>
      <c r="AC69" s="13">
        <v>40</v>
      </c>
      <c r="AD69" s="13">
        <v>92</v>
      </c>
      <c r="AE69" s="2">
        <v>0.83123124390192804</v>
      </c>
      <c r="AF69" s="2"/>
      <c r="AG69" s="2"/>
      <c r="AH69" s="2"/>
      <c r="AI69" s="2"/>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row>
    <row r="70" spans="12:103" x14ac:dyDescent="0.35">
      <c r="N70" s="13"/>
      <c r="O70" s="13"/>
      <c r="P70" s="21"/>
      <c r="Q70" s="23"/>
      <c r="R70" s="13"/>
      <c r="S70" s="13"/>
      <c r="T70" s="13"/>
      <c r="U70" s="19">
        <f t="shared" si="3"/>
        <v>109.5</v>
      </c>
      <c r="V70" s="13">
        <v>0.5</v>
      </c>
      <c r="W70" s="13">
        <v>2.5</v>
      </c>
      <c r="X70" s="13">
        <v>64</v>
      </c>
      <c r="Y70" s="22">
        <v>4</v>
      </c>
      <c r="Z70" s="13">
        <v>25</v>
      </c>
      <c r="AA70" s="13">
        <v>322</v>
      </c>
      <c r="AB70" s="13">
        <v>52</v>
      </c>
      <c r="AC70" s="13">
        <v>48</v>
      </c>
      <c r="AD70" s="13">
        <v>100</v>
      </c>
      <c r="AE70" s="2">
        <v>0.83917468121921202</v>
      </c>
      <c r="AF70" s="2"/>
      <c r="AG70" s="2"/>
      <c r="AH70" s="2"/>
      <c r="AI70" s="2"/>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row>
    <row r="71" spans="12:103" x14ac:dyDescent="0.35">
      <c r="N71" s="13"/>
      <c r="O71" s="13"/>
      <c r="P71" s="21"/>
      <c r="Q71" s="23"/>
      <c r="R71" s="13"/>
      <c r="S71" s="13"/>
      <c r="T71" s="13"/>
      <c r="U71" s="19">
        <f t="shared" si="3"/>
        <v>98.5</v>
      </c>
      <c r="V71" s="13">
        <v>0.5</v>
      </c>
      <c r="W71" s="13">
        <v>2.5</v>
      </c>
      <c r="X71" s="13">
        <v>64</v>
      </c>
      <c r="Y71" s="22">
        <v>4</v>
      </c>
      <c r="Z71" s="13">
        <v>36</v>
      </c>
      <c r="AA71" s="13">
        <v>268</v>
      </c>
      <c r="AB71" s="13">
        <v>52</v>
      </c>
      <c r="AC71" s="13">
        <v>60</v>
      </c>
      <c r="AD71" s="13">
        <v>112</v>
      </c>
      <c r="AE71" s="2">
        <v>0.84676710259341403</v>
      </c>
      <c r="AF71" s="2"/>
      <c r="AG71" s="2"/>
      <c r="AH71" s="2"/>
      <c r="AI71" s="2"/>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row>
    <row r="72" spans="12:103" x14ac:dyDescent="0.35">
      <c r="N72" s="13"/>
      <c r="O72" s="13"/>
      <c r="P72" s="21"/>
      <c r="Q72" s="23"/>
      <c r="R72" s="13"/>
      <c r="S72" s="13"/>
      <c r="T72" s="13"/>
      <c r="U72" s="19">
        <f t="shared" si="3"/>
        <v>85.5</v>
      </c>
      <c r="V72" s="13">
        <v>0.5</v>
      </c>
      <c r="W72" s="13">
        <v>2.5</v>
      </c>
      <c r="X72" s="13">
        <v>64</v>
      </c>
      <c r="Y72" s="22">
        <v>4</v>
      </c>
      <c r="Z72" s="13">
        <v>49</v>
      </c>
      <c r="AA72" s="13">
        <v>230</v>
      </c>
      <c r="AB72" s="13">
        <v>52</v>
      </c>
      <c r="AC72" s="13">
        <v>68</v>
      </c>
      <c r="AD72" s="13">
        <v>120</v>
      </c>
      <c r="AE72" s="2">
        <v>0.85433355059509497</v>
      </c>
      <c r="AF72" s="2"/>
      <c r="AG72" s="2"/>
      <c r="AH72" s="2"/>
      <c r="AI72" s="2"/>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row>
    <row r="73" spans="12:103" x14ac:dyDescent="0.35">
      <c r="N73" s="13"/>
      <c r="O73" s="13"/>
      <c r="P73" s="21"/>
      <c r="Q73" s="23"/>
      <c r="R73" s="13"/>
      <c r="S73" s="13"/>
      <c r="T73" s="13"/>
      <c r="U73" s="19">
        <f t="shared" si="3"/>
        <v>117.5</v>
      </c>
      <c r="V73" s="13">
        <v>0.5</v>
      </c>
      <c r="W73" s="13">
        <v>2.5</v>
      </c>
      <c r="X73" s="13">
        <v>64</v>
      </c>
      <c r="Y73" s="22">
        <v>8</v>
      </c>
      <c r="Z73" s="13">
        <v>16</v>
      </c>
      <c r="AA73" s="13">
        <v>402</v>
      </c>
      <c r="AB73" s="13">
        <v>52</v>
      </c>
      <c r="AC73" s="13">
        <v>80</v>
      </c>
      <c r="AD73" s="13">
        <v>132</v>
      </c>
      <c r="AE73" s="2">
        <v>0.85464502701485301</v>
      </c>
      <c r="AF73" s="2"/>
      <c r="AG73" s="2"/>
      <c r="AH73" s="2"/>
      <c r="AI73" s="2"/>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row>
    <row r="74" spans="12:103" x14ac:dyDescent="0.35">
      <c r="O74" s="2"/>
      <c r="P74" s="27"/>
      <c r="Q74" s="28"/>
      <c r="R74" s="2"/>
      <c r="S74" s="2"/>
      <c r="T74" s="2"/>
      <c r="U74" s="19">
        <f t="shared" si="3"/>
        <v>108.5</v>
      </c>
      <c r="V74" s="2">
        <v>0.5</v>
      </c>
      <c r="W74" s="2">
        <v>2.5</v>
      </c>
      <c r="X74" s="2">
        <v>64</v>
      </c>
      <c r="Y74" s="29">
        <v>8</v>
      </c>
      <c r="Z74" s="2">
        <v>25</v>
      </c>
      <c r="AA74" s="2">
        <v>322</v>
      </c>
      <c r="AB74" s="2">
        <v>52</v>
      </c>
      <c r="AC74" s="2">
        <v>96</v>
      </c>
      <c r="AD74" s="2">
        <v>148</v>
      </c>
      <c r="AE74" s="2">
        <v>0.86776240282761896</v>
      </c>
      <c r="AF74" s="2"/>
      <c r="AG74" s="2"/>
      <c r="AH74" s="2"/>
      <c r="AI74" s="2"/>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row>
    <row r="75" spans="12:103" x14ac:dyDescent="0.35">
      <c r="O75" s="2"/>
      <c r="P75" s="27"/>
      <c r="Q75" s="28"/>
      <c r="R75" s="2"/>
      <c r="S75" s="2"/>
      <c r="T75" s="2"/>
      <c r="U75" s="19">
        <f t="shared" si="3"/>
        <v>97.5</v>
      </c>
      <c r="V75" s="2">
        <v>0.5</v>
      </c>
      <c r="W75" s="2">
        <v>2.5</v>
      </c>
      <c r="X75" s="2">
        <v>64</v>
      </c>
      <c r="Y75" s="29">
        <v>8</v>
      </c>
      <c r="Z75" s="2">
        <v>36</v>
      </c>
      <c r="AA75" s="2">
        <v>268</v>
      </c>
      <c r="AB75" s="2">
        <v>52</v>
      </c>
      <c r="AC75" s="2">
        <v>120</v>
      </c>
      <c r="AD75" s="2">
        <v>172</v>
      </c>
      <c r="AE75" s="2">
        <v>0.88040620621327603</v>
      </c>
      <c r="AF75" s="2"/>
      <c r="AG75" s="2"/>
      <c r="AH75" s="2"/>
      <c r="AI75" s="2"/>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row>
    <row r="76" spans="12:103" x14ac:dyDescent="0.35">
      <c r="O76" s="2"/>
      <c r="P76" s="27"/>
      <c r="Q76" s="28"/>
      <c r="R76" s="2"/>
      <c r="S76" s="2"/>
      <c r="T76" s="2"/>
      <c r="U76" s="19">
        <f t="shared" si="3"/>
        <v>84.5</v>
      </c>
      <c r="V76" s="2">
        <v>0.5</v>
      </c>
      <c r="W76" s="2">
        <v>2.5</v>
      </c>
      <c r="X76" s="2">
        <v>64</v>
      </c>
      <c r="Y76" s="29">
        <v>8</v>
      </c>
      <c r="Z76" s="2">
        <v>49</v>
      </c>
      <c r="AA76" s="2">
        <v>230</v>
      </c>
      <c r="AB76" s="2">
        <v>52</v>
      </c>
      <c r="AC76" s="2">
        <v>136</v>
      </c>
      <c r="AD76" s="2">
        <v>188</v>
      </c>
      <c r="AE76" s="2">
        <v>0.89146717192960401</v>
      </c>
      <c r="AF76" s="2"/>
      <c r="AG76" s="2"/>
      <c r="AH76" s="2"/>
      <c r="AI76" s="2"/>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row>
    <row r="77" spans="12:103" x14ac:dyDescent="0.35">
      <c r="O77" s="2"/>
      <c r="P77" s="2"/>
      <c r="Q77" s="2"/>
      <c r="R77" s="2"/>
      <c r="S77" s="2"/>
      <c r="T77" s="2"/>
      <c r="U77" s="2"/>
      <c r="V77" s="2"/>
      <c r="W77" s="2"/>
      <c r="X77" s="2"/>
      <c r="Y77" s="2"/>
      <c r="Z77" s="2"/>
      <c r="AA77" s="2"/>
      <c r="AB77" s="2"/>
      <c r="AC77" s="2"/>
      <c r="AD77" s="2"/>
      <c r="AE77" s="2"/>
      <c r="AF77" s="2"/>
      <c r="AG77" s="2"/>
      <c r="AH77" s="2"/>
      <c r="AI77" s="2"/>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row>
    <row r="78" spans="12:103" x14ac:dyDescent="0.35">
      <c r="O78" s="2"/>
      <c r="P78" s="2"/>
      <c r="Q78" s="2"/>
      <c r="R78" s="2"/>
      <c r="S78" s="2"/>
      <c r="T78" s="2"/>
      <c r="U78" s="2"/>
      <c r="V78" s="2"/>
      <c r="W78" s="2"/>
      <c r="X78" s="2"/>
      <c r="Y78" s="2"/>
      <c r="Z78" s="2"/>
      <c r="AA78" s="2"/>
      <c r="AB78" s="2"/>
      <c r="AC78" s="2"/>
      <c r="AD78" s="2"/>
      <c r="AE78" s="2"/>
      <c r="AF78" s="2"/>
      <c r="AG78" s="2"/>
      <c r="AH78" s="2"/>
      <c r="AI78" s="2"/>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row>
    <row r="79" spans="12:103" x14ac:dyDescent="0.35">
      <c r="O79" s="2"/>
      <c r="P79" s="2"/>
      <c r="Q79" s="2"/>
      <c r="R79" s="2"/>
      <c r="S79" s="2"/>
      <c r="T79" s="2"/>
      <c r="U79" s="2"/>
      <c r="V79" s="2"/>
      <c r="W79" s="2"/>
      <c r="X79" s="2"/>
      <c r="Y79" s="2"/>
      <c r="Z79" s="2"/>
      <c r="AA79" s="2"/>
      <c r="AB79" s="2"/>
      <c r="AC79" s="2"/>
      <c r="AD79" s="2"/>
      <c r="AE79" s="2"/>
      <c r="AF79" s="2"/>
      <c r="AG79" s="2"/>
      <c r="AH79" s="2"/>
      <c r="AI79" s="2"/>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row>
    <row r="80" spans="12:103" x14ac:dyDescent="0.35">
      <c r="O80" s="2"/>
      <c r="P80" s="2"/>
      <c r="Q80" s="2"/>
      <c r="R80" s="2"/>
      <c r="S80" s="2"/>
      <c r="T80" s="2"/>
      <c r="U80" s="2"/>
      <c r="V80" s="2"/>
      <c r="W80" s="2"/>
      <c r="X80" s="2"/>
      <c r="Y80" s="2"/>
      <c r="Z80" s="2"/>
      <c r="AA80" s="2"/>
      <c r="AB80" s="2"/>
      <c r="AC80" s="2"/>
      <c r="AD80" s="2"/>
      <c r="AE80" s="2"/>
      <c r="AF80" s="2"/>
      <c r="AG80" s="2"/>
      <c r="AH80" s="2"/>
      <c r="AI80" s="2"/>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row>
    <row r="81" spans="4:103" x14ac:dyDescent="0.35">
      <c r="O81" s="2"/>
      <c r="P81" s="2"/>
      <c r="Q81" s="2"/>
      <c r="R81" s="2"/>
      <c r="S81" s="2"/>
      <c r="T81" s="2"/>
      <c r="U81" s="2"/>
      <c r="V81" s="2"/>
      <c r="W81" s="2"/>
      <c r="X81" s="2"/>
      <c r="Y81" s="2"/>
      <c r="Z81" s="2"/>
      <c r="AA81" s="2"/>
      <c r="AB81" s="2"/>
      <c r="AC81" s="2"/>
      <c r="AD81" s="2"/>
      <c r="AE81" s="2"/>
      <c r="AF81" s="2"/>
      <c r="AG81" s="2"/>
      <c r="AH81" s="2"/>
      <c r="AI81" s="2"/>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row>
    <row r="82" spans="4:103" x14ac:dyDescent="0.35">
      <c r="O82" s="2"/>
      <c r="P82" s="2"/>
      <c r="Q82" s="2"/>
      <c r="R82" s="2"/>
      <c r="S82" s="2"/>
      <c r="T82" s="2"/>
      <c r="U82" s="2"/>
      <c r="V82" s="2"/>
      <c r="W82" s="2"/>
      <c r="X82" s="2"/>
      <c r="Y82" s="2"/>
      <c r="Z82" s="2"/>
      <c r="AA82" s="2"/>
      <c r="AB82" s="2"/>
      <c r="AC82" s="2"/>
      <c r="AD82" s="2"/>
      <c r="AE82" s="2"/>
      <c r="AF82" s="2"/>
      <c r="AG82" s="2"/>
      <c r="AH82" s="2"/>
      <c r="AI82" s="2"/>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row>
    <row r="83" spans="4:103" x14ac:dyDescent="0.35">
      <c r="O83" s="2"/>
      <c r="P83" s="2"/>
      <c r="Q83" s="2"/>
      <c r="R83" s="2"/>
      <c r="S83" s="2"/>
      <c r="T83" s="2"/>
      <c r="U83" s="2"/>
      <c r="V83" s="2"/>
      <c r="W83" s="2"/>
      <c r="X83" s="2"/>
      <c r="Y83" s="2"/>
      <c r="Z83" s="2"/>
      <c r="AA83" s="2"/>
      <c r="AB83" s="2"/>
      <c r="AC83" s="2"/>
      <c r="AD83" s="2"/>
      <c r="AE83" s="2"/>
      <c r="AF83" s="2"/>
      <c r="AG83" s="2"/>
      <c r="AH83" s="2"/>
      <c r="AI83" s="2"/>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row>
    <row r="84" spans="4:103" x14ac:dyDescent="0.35">
      <c r="O84" s="2"/>
      <c r="P84" s="2"/>
      <c r="Q84" s="2"/>
      <c r="R84" s="2"/>
      <c r="S84" s="2"/>
      <c r="T84" s="2"/>
      <c r="U84" s="2"/>
      <c r="V84" s="2"/>
      <c r="W84" s="2"/>
      <c r="X84" s="2"/>
      <c r="Y84" s="2"/>
      <c r="Z84" s="2"/>
      <c r="AA84" s="2"/>
      <c r="AB84" s="2"/>
      <c r="AC84" s="2"/>
      <c r="AD84" s="2"/>
      <c r="AE84" s="2"/>
      <c r="AF84" s="2"/>
      <c r="AG84" s="2"/>
      <c r="AH84" s="2"/>
      <c r="AI84" s="2"/>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row>
    <row r="85" spans="4:103" x14ac:dyDescent="0.35">
      <c r="O85" s="2"/>
      <c r="P85" s="2"/>
      <c r="Q85" s="2"/>
      <c r="R85" s="2"/>
      <c r="S85" s="2"/>
      <c r="T85" s="2"/>
      <c r="U85" s="2"/>
      <c r="V85" s="2"/>
      <c r="W85" s="2"/>
      <c r="X85" s="2"/>
      <c r="Y85" s="2"/>
      <c r="Z85" s="2"/>
      <c r="AA85" s="2"/>
      <c r="AB85" s="2"/>
      <c r="AC85" s="2"/>
      <c r="AD85" s="2"/>
      <c r="AE85" s="2"/>
      <c r="AF85" s="2"/>
      <c r="AG85" s="2"/>
      <c r="AH85" s="2"/>
      <c r="AI85" s="2"/>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row>
    <row r="86" spans="4:103" x14ac:dyDescent="0.35">
      <c r="O86" s="2"/>
      <c r="P86" s="2"/>
      <c r="Q86" s="2"/>
      <c r="R86" s="2"/>
      <c r="S86" s="2"/>
      <c r="T86" s="2"/>
      <c r="U86" s="2"/>
      <c r="V86" s="2"/>
      <c r="W86" s="2"/>
      <c r="X86" s="2"/>
      <c r="Y86" s="2"/>
      <c r="Z86" s="2"/>
      <c r="AA86" s="2"/>
      <c r="AB86" s="2"/>
      <c r="AC86" s="2"/>
      <c r="AD86" s="2"/>
      <c r="AE86" s="2"/>
      <c r="AF86" s="2"/>
      <c r="AG86" s="2"/>
      <c r="AH86" s="2"/>
      <c r="AI86" s="2"/>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row>
    <row r="87" spans="4:103" x14ac:dyDescent="0.35">
      <c r="O87" s="2"/>
      <c r="P87" s="2"/>
      <c r="Q87" s="2"/>
      <c r="R87" s="2"/>
      <c r="S87" s="2"/>
      <c r="T87" s="2"/>
      <c r="U87" s="2"/>
      <c r="V87" s="2"/>
      <c r="W87" s="2"/>
      <c r="X87" s="2"/>
      <c r="Y87" s="2"/>
      <c r="Z87" s="2"/>
      <c r="AA87" s="2"/>
      <c r="AB87" s="2"/>
      <c r="AC87" s="2"/>
      <c r="AD87" s="2"/>
      <c r="AE87" s="2"/>
      <c r="AF87" s="2"/>
      <c r="AG87" s="2"/>
      <c r="AH87" s="2"/>
      <c r="AI87" s="2"/>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row>
    <row r="88" spans="4:103" x14ac:dyDescent="0.3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row>
    <row r="89" spans="4:103" x14ac:dyDescent="0.3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row>
    <row r="90" spans="4:103" x14ac:dyDescent="0.3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row>
    <row r="91" spans="4:103" x14ac:dyDescent="0.3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row>
    <row r="92" spans="4:103" x14ac:dyDescent="0.3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row>
    <row r="93" spans="4:103" x14ac:dyDescent="0.3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row>
    <row r="94" spans="4:103" x14ac:dyDescent="0.3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row>
    <row r="95" spans="4:103" x14ac:dyDescent="0.3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row>
    <row r="96" spans="4:103" x14ac:dyDescent="0.3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row>
    <row r="97" spans="4:103" x14ac:dyDescent="0.3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row>
    <row r="98" spans="4:103" x14ac:dyDescent="0.3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row>
    <row r="99" spans="4:103" x14ac:dyDescent="0.3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row>
    <row r="100" spans="4:103" x14ac:dyDescent="0.3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row>
    <row r="101" spans="4:103" x14ac:dyDescent="0.3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row>
    <row r="102" spans="4:103" x14ac:dyDescent="0.3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row>
    <row r="103" spans="4:103" x14ac:dyDescent="0.3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row>
    <row r="104" spans="4:103" x14ac:dyDescent="0.3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row>
    <row r="105" spans="4:103" x14ac:dyDescent="0.3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row>
    <row r="106" spans="4:103" x14ac:dyDescent="0.3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row>
    <row r="107" spans="4:103" x14ac:dyDescent="0.3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row>
    <row r="108" spans="4:103" x14ac:dyDescent="0.3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row>
    <row r="109" spans="4:103" x14ac:dyDescent="0.3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row>
    <row r="110" spans="4:103" x14ac:dyDescent="0.3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row>
    <row r="111" spans="4:103" x14ac:dyDescent="0.3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row>
    <row r="112" spans="4:103" x14ac:dyDescent="0.3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row>
    <row r="113" spans="4:103" x14ac:dyDescent="0.3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row>
    <row r="114" spans="4:103" x14ac:dyDescent="0.3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row>
    <row r="115" spans="4:103" x14ac:dyDescent="0.3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row>
    <row r="116" spans="4:103" x14ac:dyDescent="0.3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row>
    <row r="117" spans="4:103" x14ac:dyDescent="0.3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row>
    <row r="118" spans="4:103" x14ac:dyDescent="0.3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row>
    <row r="119" spans="4:103" x14ac:dyDescent="0.3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row>
    <row r="120" spans="4:103" x14ac:dyDescent="0.3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row>
    <row r="121" spans="4:103" x14ac:dyDescent="0.3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row>
    <row r="122" spans="4:103" x14ac:dyDescent="0.3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row>
    <row r="123" spans="4:103" x14ac:dyDescent="0.3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row>
    <row r="124" spans="4:103" x14ac:dyDescent="0.3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row>
    <row r="125" spans="4:103" x14ac:dyDescent="0.3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row>
    <row r="126" spans="4:103" x14ac:dyDescent="0.3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row>
    <row r="127" spans="4:103" x14ac:dyDescent="0.3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row>
    <row r="128" spans="4:103" x14ac:dyDescent="0.3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row>
    <row r="129" spans="4:103" x14ac:dyDescent="0.3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row>
    <row r="130" spans="4:103" x14ac:dyDescent="0.3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row>
    <row r="131" spans="4:103" x14ac:dyDescent="0.3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row>
    <row r="132" spans="4:103" x14ac:dyDescent="0.3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row>
    <row r="133" spans="4:103" x14ac:dyDescent="0.3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row>
    <row r="134" spans="4:103" x14ac:dyDescent="0.3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row>
    <row r="135" spans="4:103" x14ac:dyDescent="0.3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row>
    <row r="136" spans="4:103" x14ac:dyDescent="0.3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row>
    <row r="137" spans="4:103" x14ac:dyDescent="0.3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row>
    <row r="138" spans="4:103" x14ac:dyDescent="0.3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row>
    <row r="139" spans="4:103" x14ac:dyDescent="0.3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row>
    <row r="140" spans="4:103" x14ac:dyDescent="0.3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row>
    <row r="141" spans="4:103" x14ac:dyDescent="0.3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row>
    <row r="142" spans="4:103" x14ac:dyDescent="0.3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row>
    <row r="143" spans="4:103" x14ac:dyDescent="0.3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row>
    <row r="144" spans="4:103" x14ac:dyDescent="0.3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row>
    <row r="145" spans="4:103" x14ac:dyDescent="0.3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row>
    <row r="146" spans="4:103" x14ac:dyDescent="0.3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row>
    <row r="147" spans="4:103" x14ac:dyDescent="0.3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row>
    <row r="148" spans="4:103" x14ac:dyDescent="0.3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row>
    <row r="149" spans="4:103" x14ac:dyDescent="0.3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row>
    <row r="150" spans="4:103" x14ac:dyDescent="0.3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row>
    <row r="151" spans="4:103" x14ac:dyDescent="0.3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row>
    <row r="152" spans="4:103" x14ac:dyDescent="0.3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row>
    <row r="153" spans="4:103" x14ac:dyDescent="0.3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row>
    <row r="154" spans="4:103" x14ac:dyDescent="0.3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row>
    <row r="155" spans="4:103" x14ac:dyDescent="0.3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row>
    <row r="156" spans="4:103" x14ac:dyDescent="0.3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row>
    <row r="157" spans="4:103" x14ac:dyDescent="0.3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row>
    <row r="158" spans="4:103" x14ac:dyDescent="0.3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row>
    <row r="159" spans="4:103" x14ac:dyDescent="0.3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row>
    <row r="160" spans="4:103" x14ac:dyDescent="0.3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row>
    <row r="161" spans="4:103" x14ac:dyDescent="0.3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row>
    <row r="162" spans="4:103" x14ac:dyDescent="0.3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row>
    <row r="163" spans="4:103" x14ac:dyDescent="0.3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row>
    <row r="164" spans="4:103" x14ac:dyDescent="0.3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row>
    <row r="165" spans="4:103" x14ac:dyDescent="0.3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row>
    <row r="166" spans="4:103" x14ac:dyDescent="0.3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row>
    <row r="167" spans="4:103" x14ac:dyDescent="0.3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row>
    <row r="168" spans="4:103" x14ac:dyDescent="0.3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row>
    <row r="169" spans="4:103" x14ac:dyDescent="0.3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row>
    <row r="170" spans="4:103" x14ac:dyDescent="0.3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row>
    <row r="171" spans="4:103" x14ac:dyDescent="0.3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row>
    <row r="172" spans="4:103" x14ac:dyDescent="0.3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row>
    <row r="173" spans="4:103" x14ac:dyDescent="0.3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row>
    <row r="174" spans="4:103" x14ac:dyDescent="0.3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row>
    <row r="175" spans="4:103" x14ac:dyDescent="0.3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row>
    <row r="176" spans="4:103" x14ac:dyDescent="0.3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row>
    <row r="177" spans="4:103" x14ac:dyDescent="0.3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row>
    <row r="178" spans="4:103" x14ac:dyDescent="0.3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row>
    <row r="179" spans="4:103" x14ac:dyDescent="0.3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row>
    <row r="180" spans="4:103" x14ac:dyDescent="0.3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row>
    <row r="181" spans="4:103" x14ac:dyDescent="0.3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row>
    <row r="182" spans="4:103" x14ac:dyDescent="0.3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row>
    <row r="183" spans="4:103" x14ac:dyDescent="0.3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row>
    <row r="184" spans="4:103" x14ac:dyDescent="0.3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row>
    <row r="185" spans="4:103" x14ac:dyDescent="0.3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row>
    <row r="186" spans="4:103" x14ac:dyDescent="0.3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row>
    <row r="187" spans="4:103" x14ac:dyDescent="0.3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row>
    <row r="188" spans="4:103" x14ac:dyDescent="0.3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row>
    <row r="189" spans="4:103" x14ac:dyDescent="0.3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row>
    <row r="190" spans="4:103" x14ac:dyDescent="0.3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row>
    <row r="191" spans="4:103" x14ac:dyDescent="0.3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row>
    <row r="192" spans="4:103" x14ac:dyDescent="0.3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row>
    <row r="193" spans="4:103" x14ac:dyDescent="0.3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row>
    <row r="194" spans="4:103" x14ac:dyDescent="0.3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row>
    <row r="195" spans="4:103" x14ac:dyDescent="0.3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row>
    <row r="196" spans="4:103" x14ac:dyDescent="0.3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row>
    <row r="197" spans="4:103" x14ac:dyDescent="0.3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row>
    <row r="198" spans="4:103" x14ac:dyDescent="0.3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row>
    <row r="199" spans="4:103" x14ac:dyDescent="0.3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row>
    <row r="200" spans="4:103" x14ac:dyDescent="0.3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row>
    <row r="201" spans="4:103" x14ac:dyDescent="0.3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row>
    <row r="202" spans="4:103" x14ac:dyDescent="0.3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row>
    <row r="203" spans="4:103" x14ac:dyDescent="0.3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row>
    <row r="204" spans="4:103" x14ac:dyDescent="0.3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row>
    <row r="205" spans="4:103" x14ac:dyDescent="0.3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row>
    <row r="206" spans="4:103" x14ac:dyDescent="0.3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row>
  </sheetData>
  <dataValidations count="4">
    <dataValidation type="list" allowBlank="1" showInputMessage="1" showErrorMessage="1" sqref="B17" xr:uid="{00000000-0002-0000-0000-000000000000}">
      <formula1>"0.3,0.5"</formula1>
    </dataValidation>
    <dataValidation type="list" allowBlank="1" showInputMessage="1" showErrorMessage="1" sqref="B18" xr:uid="{00000000-0002-0000-0000-000001000000}">
      <formula1>"49,64"</formula1>
    </dataValidation>
    <dataValidation type="list" allowBlank="1" showInputMessage="1" showErrorMessage="1" sqref="B35" xr:uid="{00000000-0002-0000-0000-000002000000}">
      <formula1>"4,8"</formula1>
    </dataValidation>
    <dataValidation type="list" allowBlank="1" showInputMessage="1" showErrorMessage="1" sqref="B36" xr:uid="{00000000-0002-0000-0000-000003000000}">
      <formula1>$O$27:$O$30</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 Design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Valdez, Ricardo - APHIS</cp:lastModifiedBy>
  <dcterms:created xsi:type="dcterms:W3CDTF">2021-06-04T19:38:46Z</dcterms:created>
  <dcterms:modified xsi:type="dcterms:W3CDTF">2021-06-30T20:02:51Z</dcterms:modified>
</cp:coreProperties>
</file>